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бюдж.ассигн. 2020-2021  " sheetId="1" r:id="rId1"/>
  </sheets>
  <definedNames>
    <definedName name="_xlnm._FilterDatabase" localSheetId="0" hidden="1">'бюдж.ассигн. 2020-2021  '!$A$6:$D$168</definedName>
    <definedName name="_xlnm.Print_Area" localSheetId="0">'бюдж.ассигн. 2020-2021  '!$A$1:$E$165</definedName>
  </definedNames>
  <calcPr fullCalcOnLoad="1"/>
</workbook>
</file>

<file path=xl/sharedStrings.xml><?xml version="1.0" encoding="utf-8"?>
<sst xmlns="http://schemas.openxmlformats.org/spreadsheetml/2006/main" count="329" uniqueCount="289">
  <si>
    <t>03 0 06 92100</t>
  </si>
  <si>
    <t>05 0 01 40010</t>
  </si>
  <si>
    <t>06 0 00 00000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</si>
  <si>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</si>
  <si>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06 0 01 00400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</si>
  <si>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</si>
  <si>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06 0 01 00410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</si>
  <si>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</si>
  <si>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02 0 02 S034С</t>
  </si>
  <si>
    <t>Организация исполнения районного бюджета в части средств, предусмотренных на реализацию муниципальной программы</t>
  </si>
  <si>
    <t>01 0 09 00000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</si>
  <si>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</si>
  <si>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03 0 06 94100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</si>
  <si>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</si>
  <si>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03 0 06 95100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</si>
  <si>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</si>
  <si>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</si>
  <si>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</si>
  <si>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06 0 02 90010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</si>
  <si>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</si>
  <si>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06 0 03 00420</t>
  </si>
  <si>
    <r>
      <t xml:space="preserve">Подпрограмма «Газификация Пучежского муниципального района»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</si>
  <si>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 xml:space="preserve">04 1 00 00000 </t>
  </si>
  <si>
    <t>Основное мероприятие «Газификация населенных пунктов Пучежского муниципального района»</t>
  </si>
  <si>
    <t>04 1 01 00000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</si>
  <si>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</si>
  <si>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04 1 01 01180</t>
  </si>
  <si>
    <t>04 1 01 01280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</si>
  <si>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</si>
  <si>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03 0 06 95250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</si>
  <si>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</si>
  <si>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01 0 05 80200</t>
  </si>
  <si>
    <t>Сумма на 2021 год, руб</t>
  </si>
  <si>
    <t>10 3 01 9152Н</t>
  </si>
  <si>
    <t>03 0 06 00300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</si>
  <si>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</si>
  <si>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</si>
  <si>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03 0 06 92250</t>
  </si>
  <si>
    <t>05 0 01 00000</t>
  </si>
  <si>
    <t>Основное мероприятие «Обеспечение населения Пучежского муниципального района пассажирскими перевозками автомобильным транспортом по социально-значимым маршрутам»</t>
  </si>
  <si>
    <t>Основное мероприятие «Ремонт автомобильных дорог местного значения»</t>
  </si>
  <si>
    <t>06 0 01 00000</t>
  </si>
  <si>
    <t>Основное мероприятие «Содержание автомобильных дорог местного значения»</t>
  </si>
  <si>
    <t>06 0 02 00000</t>
  </si>
  <si>
    <t>Основное мероприятие «Оформление права собственности на дороги местного значения»</t>
  </si>
  <si>
    <t>06 0 03 00000</t>
  </si>
  <si>
    <t>02 0 00 00000</t>
  </si>
  <si>
    <t>02 0 01 00250</t>
  </si>
  <si>
    <r>
  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</si>
  <si>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02 0 02 92600</t>
  </si>
  <si>
    <t xml:space="preserve"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  </t>
  </si>
  <si>
    <t>02 0 02 93600</t>
  </si>
  <si>
    <t>20 9 00 00720</t>
  </si>
  <si>
    <t>20 9 00 00000</t>
  </si>
  <si>
    <t>20 0 00 00000</t>
  </si>
  <si>
    <t>15 0 01 00000</t>
  </si>
  <si>
    <t>Основное мероприятие «Улучшение условий и охраны труда образовательных организаций»</t>
  </si>
  <si>
    <t>15 0 01 01050</t>
  </si>
  <si>
    <t>02 0 03 9180Н</t>
  </si>
  <si>
    <t>02 0 02 9160Н</t>
  </si>
  <si>
    <t>19 0 00 00000</t>
  </si>
  <si>
    <t>19 0 01 00000</t>
  </si>
  <si>
    <t>19 0 01 80360</t>
  </si>
  <si>
    <t>19 0 01 80350</t>
  </si>
  <si>
    <t>19 0 01 80370</t>
  </si>
  <si>
    <t>02 0 03 L5191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</si>
  <si>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(Закупка товаров, работ и услуг для государственных (муниципальных) нужд)</t>
  </si>
  <si>
    <t>01 0 08 80090</t>
  </si>
  <si>
    <t>Обеспечение функционирования учреждения дополнительного образования на базе МУ ДО «Центр детского творчества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</si>
  <si>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</si>
  <si>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</si>
  <si>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</si>
  <si>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МБУК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</si>
  <si>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</si>
  <si>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Управление резервным фондом администрации Пучежского муниципального района  (Иные бюджетные ассигнования)</t>
  </si>
  <si>
    <t>01 0 06 9156Н</t>
  </si>
  <si>
    <t>Основное мероприятие «Улучшение условий и охраны труда в органах местного самоуправления»</t>
  </si>
  <si>
    <t>15 0 03 00000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</si>
  <si>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</si>
  <si>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</si>
  <si>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02 0 02 94600</t>
  </si>
  <si>
    <t>02 0 02 95600</t>
  </si>
  <si>
    <t>02 0 03 S034Г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</si>
  <si>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</si>
  <si>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</si>
  <si>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10 3 00 00000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</si>
  <si>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</si>
  <si>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</si>
  <si>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10 0 00 00000</t>
  </si>
  <si>
    <t>02 0 02 S034З</t>
  </si>
  <si>
    <t>02 0 02 S034И</t>
  </si>
  <si>
    <t>02 0 02 S034М</t>
  </si>
  <si>
    <t>02 0 04 00270</t>
  </si>
  <si>
    <t>03 0 00 00000</t>
  </si>
  <si>
    <t>03 0 01 00290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</si>
  <si>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</si>
  <si>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15 0 00 00000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</si>
  <si>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</si>
  <si>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</si>
  <si>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Муниципальная программа Пучежского муниципального района «Экономическое развитие Пучежского муниципального района»</t>
  </si>
  <si>
    <t>ВСЕГО</t>
  </si>
  <si>
    <t xml:space="preserve">Наименование 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</si>
  <si>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</si>
  <si>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01 0 01 00010  </t>
  </si>
  <si>
    <t>01 0 01 00000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</si>
  <si>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</si>
  <si>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(Иные бюджетные ассигнования)</t>
  </si>
  <si>
    <t>Целевая 
статья</t>
  </si>
  <si>
    <t>Вид расхо-дов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</si>
  <si>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</si>
  <si>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</si>
  <si>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05 0 00 00000</t>
  </si>
  <si>
    <t>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</si>
  <si>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</si>
  <si>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</si>
  <si>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Муниципальная программа Пучежского муниципального района «Культура Пучежского муниципального района»</t>
  </si>
  <si>
    <t>Подпрограмма 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</si>
  <si>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</si>
  <si>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 xml:space="preserve">Муниципальная программа Пучежского муниципального района «Развитие туризма в Пучежском муниципальном районе» </t>
  </si>
  <si>
    <t>Непрограммные направления деятельности органов местного самоуправления Пучежского муниципального района</t>
  </si>
  <si>
    <t>Муниципальная программа Пучежского муниципального района  «Развитие образования Пучежского муниципального района»</t>
  </si>
  <si>
    <t>04 0 00 00000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</si>
  <si>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</si>
  <si>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01 0 01 80170</t>
  </si>
  <si>
    <t>Основное мероприятие «Обеспечение предоставления качественного дошкольного образования»</t>
  </si>
  <si>
    <t>Основное мероприятие «Обеспечение предоставления общего образования, отвечающего современным требованиям»</t>
  </si>
  <si>
    <t>01 0 00 00000</t>
  </si>
  <si>
    <t>Своевременное обслуживание и погашение долговых обязательств (Обслуживание государственного (муниципального) долга)</t>
  </si>
  <si>
    <t>03 0 01 01070</t>
  </si>
  <si>
    <t>01 0 02 00000</t>
  </si>
  <si>
    <t>11 0 02 9162Н</t>
  </si>
  <si>
    <t>02 0 02 S034Г</t>
  </si>
  <si>
    <t>Муниципальная программа Пучежского муниципального района  «Обеспечение качественным жильем и услугами                             жилищно-коммунального хозяйства населения                           Пучежского муниципального района»</t>
  </si>
  <si>
    <t>Муниципальная программа Пучежского муниципального района «Развитие и поддержка автомобильного и водного транспорта общего пользования на внутримуниципальных маршрутах                    в Пучежском муниципальном районе»</t>
  </si>
  <si>
    <t>Муниципальная программа Пучежского муниципального района «Развитие физической культуры и спорта                                                   в Пучежском муниципальном районе»</t>
  </si>
  <si>
    <t>Муниципальная программа Пучежского муниципального района «Улучшение условий и охраны труда                                                         в Пучежском муниципальном районе»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</si>
  <si>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</si>
  <si>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Основное мероприятие «Сохранение и укрепление здоровья обучающихся»</t>
  </si>
  <si>
    <t>01 0 05 00000</t>
  </si>
  <si>
    <t>Основное мероприятие «Сохранение текущих объемов деятельности мероприятий по работе с молодежью, поддержке талантливой молодежи, патриотическому воспитанию молодежи»</t>
  </si>
  <si>
    <t>01 0 06 00000</t>
  </si>
  <si>
    <t>Основное мероприятие «Обеспечение в полном объеме законодательно-установленных мер социальной поддержки обучающихся и их родителей»</t>
  </si>
  <si>
    <t>01 0 08 00000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</si>
  <si>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</si>
  <si>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03 0 06 93100</t>
  </si>
  <si>
    <t>01 0 02 80150</t>
  </si>
  <si>
    <t>01 0 02 00030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</si>
  <si>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</si>
  <si>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03 0 06 93250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</si>
  <si>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</si>
  <si>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03 0 06 94250</t>
  </si>
  <si>
    <t xml:space="preserve"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  </t>
  </si>
  <si>
    <t>обл</t>
  </si>
  <si>
    <t>вбс</t>
  </si>
  <si>
    <t>учреж</t>
  </si>
  <si>
    <t>иные</t>
  </si>
  <si>
    <t>кредит</t>
  </si>
  <si>
    <t>СБВ</t>
  </si>
  <si>
    <t>ДФ</t>
  </si>
  <si>
    <t>Основное мероприятие «Повышение качества предоставления дополнительного образования»</t>
  </si>
  <si>
    <t>01 0 03 00000</t>
  </si>
  <si>
    <t>Основное мероприятие «Обеспечение доступности музыкального и художественного образования и создание условий для реализации способностей талантливых и одаренных детей, достижения ими необходимых компетенций с целью дальнейшей профессионализации в области искусств»</t>
  </si>
  <si>
    <t>02 0 01 00000</t>
  </si>
  <si>
    <t>Основное мероприятие «Организация культурно-досугового обслуживания населения»</t>
  </si>
  <si>
    <t>02 0 02 00000</t>
  </si>
  <si>
    <t>Основное мероприятие «Создание условий для развития библиотечного дела, включая обновление книжных фондов»</t>
  </si>
  <si>
    <t>02 0 03 00000</t>
  </si>
  <si>
    <t>Основное мероприятие «Развитие краеведческого музея для сохранения и популяризации исторического прошлого края и создание условий для развития сферы туризма в районе»</t>
  </si>
  <si>
    <t>02 0 04 00000</t>
  </si>
  <si>
    <t>Основное мероприятие «Обеспечение сбалансированности и устойчивости бюджета Пучежского муниципального района»</t>
  </si>
  <si>
    <t>03 0 01 00000</t>
  </si>
  <si>
    <t>Основное мероприятие «Обеспечение эффективности управления муниципальным имуществом Пучежского муниципального района, в том числе земельными ресурсами»</t>
  </si>
  <si>
    <t>03 0 02 00000</t>
  </si>
  <si>
    <t>Основное мероприятие «Обеспечение эффективного муниципального управления в сфере образования»</t>
  </si>
  <si>
    <t>03 0 03 00000</t>
  </si>
  <si>
    <t>Основное мероприятие «Обеспечение эффективной работы в сфере строительства, жилищно-коммунального хозяйства, экологии, энергосбережения. Организация в границах муниципального образования электро-, газо- и теплоснабжения. Обеспечение эффективности муниципального управления в сфере городского хозяйства»</t>
  </si>
  <si>
    <t>03 0 04 00000</t>
  </si>
  <si>
    <t>Основное мероприятие «Обеспечение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района»</t>
  </si>
  <si>
    <t>03 0 06 00000</t>
  </si>
  <si>
    <t>01 0 08 80100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</si>
  <si>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</si>
  <si>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01 0 08 80110</t>
  </si>
  <si>
    <t>Основное мероприятие «Организация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услуг»</t>
  </si>
  <si>
    <t>10 3 01 00000</t>
  </si>
  <si>
    <t>Основное мероприятие «Организация туристической деятельности в районе»</t>
  </si>
  <si>
    <t>11 0 02 00000</t>
  </si>
  <si>
    <t>Основное мероприятие «Профилактика правонарушений на территории Пучежского муниципального района»</t>
  </si>
  <si>
    <t>08 0 02 9155Н</t>
  </si>
  <si>
    <t>08 0 02 9154Н</t>
  </si>
  <si>
    <t>Основное мероприятие «Обеспечение предоставления качественного дополнительного образования в области физической культуры и спорта»</t>
  </si>
  <si>
    <t>Основное мероприятие «Повышение интереса населения Пучежского муниципального района к занятиям физической культурой и спортом»</t>
  </si>
  <si>
    <t>08 0 01 00000</t>
  </si>
  <si>
    <t>08 0 02 00000</t>
  </si>
  <si>
    <t>01 0 05 80190</t>
  </si>
  <si>
    <t>20 9 00 51200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</si>
  <si>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</si>
  <si>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15 0 03 01050</t>
  </si>
  <si>
    <t>08 0 00 00000</t>
  </si>
  <si>
    <t>08 0 01 00500</t>
  </si>
  <si>
    <t>Иные непрограммные мероприятия</t>
  </si>
  <si>
    <t>01 0 09 00240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</si>
  <si>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</si>
  <si>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</si>
  <si>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03 0 02 00330</t>
  </si>
  <si>
    <t>Оценка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</si>
  <si>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2021-2022 годы</t>
  </si>
  <si>
    <t>Сумма на 2022 год, руб</t>
  </si>
  <si>
    <t>Муниципальная программа Пучежского муниципального района «Профилактика правонарушений и наркомании, обеспечение безопасности граждан  на территории  Пучежского муниципального района»</t>
  </si>
  <si>
    <t>Основное мероприятие "Обеспечение деятелности муниципальных учреждений"</t>
  </si>
  <si>
    <t>03 0 07 00000</t>
  </si>
  <si>
    <t>Обеспечение деятельности муниципального учреждения "Управление административно-хозяйственного обеспечения"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</si>
  <si>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03 0 07 01350</t>
  </si>
  <si>
    <t>Обеспечение деятельности муниципального учреждения "Управление административно-хозяйственного обеспечения"(Закупка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</si>
  <si>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(Иные бюджетные ассигнования)</t>
  </si>
  <si>
    <t>Выполнение мероприятий по функционированию блочно-модульной котельной c Сеготь Пучежского района период пуско-наладочных работ  (Закупка товаров, работ и услуг для государственных (муниципальных) нужд)</t>
  </si>
  <si>
    <t>08 0 02 00530</t>
  </si>
  <si>
    <t xml:space="preserve">Приложение № 8 к решению Совета 
Пучежского муниципального района 
от   12.2019   № 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</si>
  <si>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(Закупка товаров, работ и услуг для государственных (муниципальных) нужд)</t>
  </si>
  <si>
    <t>02 0 03 01150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</si>
  <si>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</si>
  <si>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03 0 01 00310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</si>
  <si>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(Иные бюджетные ассигнования)</t>
    </r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</si>
  <si>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</si>
  <si>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03 0 01 00340</t>
  </si>
  <si>
    <t>03 0 01 95200</t>
  </si>
  <si>
    <t>03 0 01 92200</t>
  </si>
  <si>
    <t>03 0 01 93200</t>
  </si>
  <si>
    <t>03 0 01 94200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</si>
  <si>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</si>
  <si>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</si>
  <si>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</si>
  <si>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10 3 01 00620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</si>
  <si>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</si>
  <si>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</si>
  <si>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</si>
  <si>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03 0 02 00310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</si>
  <si>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</si>
  <si>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</si>
  <si>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</si>
  <si>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11 0 00 00000</t>
  </si>
  <si>
    <t>03 0 06 60010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</si>
  <si>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</si>
  <si>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"Предоставление жилых помещений детям сиротам и детям, оставшимся без попечения родителей, лицам из числа по договорам найма специализированных жилых помещений"</t>
  </si>
  <si>
    <t>18 0 00 00000</t>
  </si>
  <si>
    <t xml:space="preserve">Основное мероприятие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 </t>
  </si>
  <si>
    <t>18 0 01 00000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</si>
  <si>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</si>
  <si>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18 0 01 R0820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</si>
  <si>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</si>
  <si>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</si>
  <si>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03 0 02 92300</t>
  </si>
  <si>
    <t>03 0 02 93300</t>
  </si>
  <si>
    <t>03 0 02 94300</t>
  </si>
  <si>
    <t>03 0 02 95300</t>
  </si>
  <si>
    <t>03 0 03 00310</t>
  </si>
  <si>
    <t>03 0 04 00310</t>
  </si>
  <si>
    <t>03 0 06 00310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</si>
  <si>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</si>
  <si>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 (Закупка товаров, работ и услуг для государственных (муниципальных) нужд)</t>
  </si>
  <si>
    <t>01 0 01 00020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</si>
  <si>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</si>
  <si>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</si>
  <si>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</si>
  <si>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</si>
  <si>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</si>
  <si>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01 0 08 01000</t>
  </si>
  <si>
    <t>01 0 03 00050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</si>
  <si>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(Иные бюджетные ассигнования)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</si>
  <si>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</si>
  <si>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</si>
  <si>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</si>
  <si>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государственных (муниципальных) нуждм)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</si>
  <si>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</si>
  <si>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(Закупка товаров, работ и услуг для государственных (муниципальных) нужд)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</si>
  <si>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(Закупка товаров, работ и услуг для государственных (муниципальных) нужд)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</si>
  <si>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(Иные бюджетные ассигнования)</t>
  </si>
  <si>
    <t>Муниципальная программа Пучежского муниципального района «Ремонт и содержание автомобильных дорог общего пользования местного значения Пучежского муниципального района»</t>
  </si>
  <si>
    <t>Обеспечение функционирования МБУК «Краеведческий музей» (Закупка товаров, работ и услуг для государственных (муниципальных) нужд)</t>
  </si>
  <si>
    <t>Обеспечение функционирования МБУК «Краеведческий музей» (Иные бюджетные ассигнования)</t>
  </si>
  <si>
    <t>Осуществление части переданных полномочий Пучежского городского поселения по комплектованию библиотечных фондов муниципальных библиотек (Закупка товаров, работ и услуг для государственных (муниципальных) нужд)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</si>
  <si>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</si>
  <si>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</si>
  <si>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</si>
  <si>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</si>
  <si>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(Иные бюджетные ассигнования)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</si>
  <si>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</si>
  <si>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</si>
  <si>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</si>
  <si>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(Иные бюджетные ассигнования)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</si>
</sst>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  <numFmt numFmtId="184" formatCode="#,##0.00000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9" fontId="16" fillId="0" borderId="1">
      <alignment vertical="top" wrapTex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8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 wrapText="1"/>
    </xf>
    <xf numFmtId="4" fontId="2" fillId="33" borderId="12" xfId="61" applyNumberFormat="1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2" fillId="33" borderId="12" xfId="61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34" borderId="12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4" fontId="2" fillId="0" borderId="12" xfId="0" applyNumberFormat="1" applyFont="1" applyBorder="1" applyAlignment="1">
      <alignment horizontal="center" vertical="center" wrapText="1"/>
    </xf>
    <xf numFmtId="4" fontId="1" fillId="0" borderId="12" xfId="61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vertical="top" wrapText="1"/>
    </xf>
    <xf numFmtId="4" fontId="2" fillId="34" borderId="12" xfId="61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center" wrapText="1"/>
    </xf>
    <xf numFmtId="4" fontId="2" fillId="34" borderId="12" xfId="61" applyNumberFormat="1" applyFont="1" applyFill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2" fontId="4" fillId="0" borderId="1" xfId="33" applyNumberFormat="1" applyFont="1" applyAlignment="1" applyProtection="1">
      <alignment horizontal="center" wrapText="1"/>
      <protection locked="0"/>
    </xf>
    <xf numFmtId="49" fontId="4" fillId="0" borderId="14" xfId="33" applyNumberFormat="1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4" fillId="0" borderId="1" xfId="33" applyNumberFormat="1" applyFont="1" applyAlignment="1" applyProtection="1">
      <alignment horizontal="justify" vertical="center" wrapText="1"/>
      <protection locked="0"/>
    </xf>
    <xf numFmtId="0" fontId="15" fillId="34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2" fillId="34" borderId="12" xfId="0" applyNumberFormat="1" applyFont="1" applyFill="1" applyBorder="1" applyAlignment="1">
      <alignment horizontal="justify" vertical="center" wrapText="1"/>
    </xf>
    <xf numFmtId="0" fontId="1" fillId="0" borderId="12" xfId="0" applyNumberFormat="1" applyFont="1" applyBorder="1" applyAlignment="1">
      <alignment horizontal="justify" vertical="center" wrapText="1"/>
    </xf>
    <xf numFmtId="0" fontId="1" fillId="0" borderId="12" xfId="0" applyNumberFormat="1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4" fillId="33" borderId="12" xfId="0" applyFont="1" applyFill="1" applyBorder="1" applyAlignment="1">
      <alignment vertical="center"/>
    </xf>
    <xf numFmtId="0" fontId="14" fillId="33" borderId="12" xfId="0" applyFont="1" applyFill="1" applyBorder="1" applyAlignment="1">
      <alignment horizontal="center"/>
    </xf>
    <xf numFmtId="0" fontId="4" fillId="0" borderId="1" xfId="33" applyNumberFormat="1" applyFont="1" applyAlignment="1" applyProtection="1">
      <alignment horizontal="justify" vertical="top" wrapText="1"/>
      <protection locked="0"/>
    </xf>
    <xf numFmtId="49" fontId="4" fillId="0" borderId="1" xfId="33" applyNumberFormat="1" applyFont="1" applyAlignment="1" applyProtection="1">
      <alignment horizontal="center" wrapText="1"/>
      <protection locked="0"/>
    </xf>
    <xf numFmtId="0" fontId="4" fillId="0" borderId="12" xfId="0" applyFont="1" applyFill="1" applyBorder="1" applyAlignment="1">
      <alignment horizontal="justify" vertical="center" wrapText="1"/>
    </xf>
    <xf numFmtId="4" fontId="0" fillId="0" borderId="0" xfId="0" applyNumberFormat="1" applyAlignment="1">
      <alignment/>
    </xf>
    <xf numFmtId="0" fontId="4" fillId="0" borderId="15" xfId="33" applyNumberFormat="1" applyFont="1" applyBorder="1" applyAlignment="1" applyProtection="1">
      <alignment horizontal="justify" vertical="center" wrapText="1"/>
      <protection locked="0"/>
    </xf>
    <xf numFmtId="49" fontId="4" fillId="0" borderId="15" xfId="33" applyNumberFormat="1" applyFont="1" applyBorder="1" applyAlignment="1" applyProtection="1">
      <alignment horizontal="center" wrapText="1"/>
      <protection locked="0"/>
    </xf>
    <xf numFmtId="0" fontId="1" fillId="0" borderId="16" xfId="0" applyFont="1" applyBorder="1" applyAlignment="1">
      <alignment horizontal="center" wrapText="1"/>
    </xf>
    <xf numFmtId="4" fontId="1" fillId="0" borderId="16" xfId="0" applyNumberFormat="1" applyFont="1" applyFill="1" applyBorder="1" applyAlignment="1">
      <alignment horizontal="center"/>
    </xf>
    <xf numFmtId="181" fontId="0" fillId="0" borderId="0" xfId="0" applyNumberFormat="1" applyAlignment="1">
      <alignment/>
    </xf>
    <xf numFmtId="4" fontId="1" fillId="0" borderId="0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wrapText="1"/>
    </xf>
    <xf numFmtId="4" fontId="1" fillId="34" borderId="12" xfId="0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6" fillId="34" borderId="12" xfId="0" applyFont="1" applyFill="1" applyBorder="1" applyAlignment="1">
      <alignment horizontal="justify" vertical="center" wrapText="1"/>
    </xf>
    <xf numFmtId="0" fontId="1" fillId="0" borderId="13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justify" vertical="center" wrapText="1"/>
    </xf>
    <xf numFmtId="0" fontId="11" fillId="0" borderId="0" xfId="0" applyFont="1" applyBorder="1" applyAlignment="1">
      <alignment horizontal="center" wrapText="1"/>
    </xf>
    <xf numFmtId="0" fontId="12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7"/>
  <sheetViews>
    <sheetView tabSelected="1" zoomScale="75" zoomScaleNormal="75" zoomScalePageLayoutView="0" workbookViewId="0" topLeftCell="A1">
      <selection activeCell="I9" sqref="I9"/>
    </sheetView>
  </sheetViews>
  <sheetFormatPr defaultColWidth="9.00390625" defaultRowHeight="12.75"/>
  <cols>
    <col min="1" max="1" width="83.125" style="18" customWidth="1"/>
    <col min="2" max="2" width="17.625" style="2" customWidth="1"/>
    <col min="3" max="3" width="7.375" style="2" customWidth="1"/>
    <col min="4" max="4" width="18.00390625" style="24" customWidth="1"/>
    <col min="5" max="5" width="17.00390625" style="0" customWidth="1"/>
    <col min="7" max="7" width="13.875" style="0" bestFit="1" customWidth="1"/>
  </cols>
  <sheetData>
    <row r="1" spans="1:5" ht="45" customHeight="1">
      <c r="A1" s="38"/>
      <c r="B1" s="69" t="s">
        <v>216</v>
      </c>
      <c r="C1" s="69"/>
      <c r="D1" s="69"/>
      <c r="E1" s="69"/>
    </row>
    <row r="3" spans="1:5" ht="12.75" customHeight="1">
      <c r="A3" s="68" t="s">
        <v>205</v>
      </c>
      <c r="B3" s="68"/>
      <c r="C3" s="68"/>
      <c r="D3" s="68"/>
      <c r="E3" s="68"/>
    </row>
    <row r="4" spans="1:7" ht="66.75" customHeight="1">
      <c r="A4" s="68"/>
      <c r="B4" s="68"/>
      <c r="C4" s="68"/>
      <c r="D4" s="68"/>
      <c r="E4" s="68"/>
      <c r="G4" s="59"/>
    </row>
    <row r="5" spans="1:3" ht="15.75" customHeight="1">
      <c r="A5" s="39"/>
      <c r="B5" s="1"/>
      <c r="C5" s="1"/>
    </row>
    <row r="6" spans="1:5" s="11" customFormat="1" ht="51" customHeight="1">
      <c r="A6" s="9" t="s">
        <v>101</v>
      </c>
      <c r="B6" s="10" t="s">
        <v>107</v>
      </c>
      <c r="C6" s="10" t="s">
        <v>108</v>
      </c>
      <c r="D6" s="25" t="s">
        <v>32</v>
      </c>
      <c r="E6" s="25" t="s">
        <v>206</v>
      </c>
    </row>
    <row r="7" spans="1:5" ht="39" customHeight="1">
      <c r="A7" s="22" t="s">
        <v>120</v>
      </c>
      <c r="B7" s="3" t="s">
        <v>126</v>
      </c>
      <c r="C7" s="8"/>
      <c r="D7" s="15">
        <f>D8+D15+D21+D25+D28+D30+D35</f>
        <v>103438237.67999999</v>
      </c>
      <c r="E7" s="15">
        <f>E8+E15+E21+E25+E28+E30+E35</f>
        <v>102540237.67999999</v>
      </c>
    </row>
    <row r="8" spans="1:5" ht="31.5" customHeight="1">
      <c r="A8" s="40" t="s">
        <v>124</v>
      </c>
      <c r="B8" s="27" t="s">
        <v>104</v>
      </c>
      <c r="C8" s="28"/>
      <c r="D8" s="29">
        <f>SUM(D9:D14)</f>
        <v>40021049</v>
      </c>
      <c r="E8" s="29">
        <f>SUM(E9:E14)</f>
        <v>39627549</v>
      </c>
    </row>
    <row r="9" spans="1:7" ht="64.5" customHeight="1">
      <c r="A9" s="41" t="s">
        <v>102</v>
      </c>
      <c r="B9" s="4" t="s">
        <v>103</v>
      </c>
      <c r="C9" s="4">
        <v>100</v>
      </c>
      <c r="D9" s="13">
        <v>6958710</v>
      </c>
      <c r="E9" s="13">
        <v>6958710</v>
      </c>
      <c r="G9" s="54"/>
    </row>
    <row r="10" spans="1:7" ht="45.75" customHeight="1">
      <c r="A10" s="41" t="s">
        <v>105</v>
      </c>
      <c r="B10" s="4" t="s">
        <v>103</v>
      </c>
      <c r="C10" s="4">
        <v>200</v>
      </c>
      <c r="D10" s="13">
        <f>6035602-606500</f>
        <v>5429102</v>
      </c>
      <c r="E10" s="13">
        <f>6035602-1000000</f>
        <v>5035602</v>
      </c>
      <c r="G10" s="54"/>
    </row>
    <row r="11" spans="1:5" ht="31.5" customHeight="1">
      <c r="A11" s="41" t="s">
        <v>106</v>
      </c>
      <c r="B11" s="4" t="s">
        <v>103</v>
      </c>
      <c r="C11" s="4">
        <v>800</v>
      </c>
      <c r="D11" s="13">
        <v>129705</v>
      </c>
      <c r="E11" s="13">
        <v>129705</v>
      </c>
    </row>
    <row r="12" spans="1:5" ht="180" customHeight="1">
      <c r="A12" s="41" t="s">
        <v>122</v>
      </c>
      <c r="B12" s="4" t="s">
        <v>123</v>
      </c>
      <c r="C12" s="4">
        <v>100</v>
      </c>
      <c r="D12" s="13">
        <v>21849042</v>
      </c>
      <c r="E12" s="13">
        <v>21849042</v>
      </c>
    </row>
    <row r="13" spans="1:5" ht="144" customHeight="1">
      <c r="A13" s="41" t="s">
        <v>257</v>
      </c>
      <c r="B13" s="4" t="s">
        <v>123</v>
      </c>
      <c r="C13" s="4">
        <v>200</v>
      </c>
      <c r="D13" s="13">
        <v>83490</v>
      </c>
      <c r="E13" s="13">
        <v>83490</v>
      </c>
    </row>
    <row r="14" spans="1:5" ht="48" customHeight="1">
      <c r="A14" s="41" t="s">
        <v>258</v>
      </c>
      <c r="B14" s="4" t="s">
        <v>259</v>
      </c>
      <c r="C14" s="4">
        <v>200</v>
      </c>
      <c r="D14" s="13">
        <v>5571000</v>
      </c>
      <c r="E14" s="13">
        <v>5571000</v>
      </c>
    </row>
    <row r="15" spans="1:5" ht="31.5" customHeight="1">
      <c r="A15" s="40" t="s">
        <v>125</v>
      </c>
      <c r="B15" s="27" t="s">
        <v>129</v>
      </c>
      <c r="C15" s="6"/>
      <c r="D15" s="30">
        <f>SUM(D16:D20)</f>
        <v>54775736.33</v>
      </c>
      <c r="E15" s="30">
        <f>SUM(E16:E20)</f>
        <v>54271236.33</v>
      </c>
    </row>
    <row r="16" spans="1:5" ht="72" customHeight="1">
      <c r="A16" s="41" t="s">
        <v>260</v>
      </c>
      <c r="B16" s="4" t="s">
        <v>146</v>
      </c>
      <c r="C16" s="4">
        <v>100</v>
      </c>
      <c r="D16" s="13">
        <f>327600+494195+142140+6729314-1187120.67</f>
        <v>6506128.33</v>
      </c>
      <c r="E16" s="13">
        <f>327600+494195+142140+6729314-1187120.67</f>
        <v>6506128.33</v>
      </c>
    </row>
    <row r="17" spans="1:5" ht="48" customHeight="1">
      <c r="A17" s="41" t="s">
        <v>261</v>
      </c>
      <c r="B17" s="4" t="s">
        <v>146</v>
      </c>
      <c r="C17" s="4">
        <v>200</v>
      </c>
      <c r="D17" s="13">
        <f>15597936-150000-2000000</f>
        <v>13447936</v>
      </c>
      <c r="E17" s="13">
        <f>15597936-150000-2504500</f>
        <v>12943436</v>
      </c>
    </row>
    <row r="18" spans="1:5" ht="32.25" customHeight="1">
      <c r="A18" s="41" t="s">
        <v>262</v>
      </c>
      <c r="B18" s="4" t="s">
        <v>146</v>
      </c>
      <c r="C18" s="4">
        <v>800</v>
      </c>
      <c r="D18" s="13">
        <v>220200</v>
      </c>
      <c r="E18" s="13">
        <v>220200</v>
      </c>
    </row>
    <row r="19" spans="1:5" ht="158.25" customHeight="1">
      <c r="A19" s="41" t="s">
        <v>263</v>
      </c>
      <c r="B19" s="4" t="s">
        <v>145</v>
      </c>
      <c r="C19" s="4">
        <v>100</v>
      </c>
      <c r="D19" s="13">
        <v>33893804</v>
      </c>
      <c r="E19" s="13">
        <v>33893804</v>
      </c>
    </row>
    <row r="20" spans="1:5" ht="126" customHeight="1">
      <c r="A20" s="41" t="s">
        <v>264</v>
      </c>
      <c r="B20" s="4" t="s">
        <v>145</v>
      </c>
      <c r="C20" s="4">
        <v>200</v>
      </c>
      <c r="D20" s="14">
        <v>707668</v>
      </c>
      <c r="E20" s="14">
        <v>707668</v>
      </c>
    </row>
    <row r="21" spans="1:5" ht="31.5" customHeight="1">
      <c r="A21" s="40" t="s">
        <v>159</v>
      </c>
      <c r="B21" s="27" t="s">
        <v>160</v>
      </c>
      <c r="C21" s="27"/>
      <c r="D21" s="30">
        <f>SUM(D22:D24)</f>
        <v>3915234</v>
      </c>
      <c r="E21" s="30">
        <f>SUM(E22:E24)</f>
        <v>3915234</v>
      </c>
    </row>
    <row r="22" spans="1:5" ht="83.25" customHeight="1">
      <c r="A22" s="41" t="s">
        <v>68</v>
      </c>
      <c r="B22" s="4" t="s">
        <v>266</v>
      </c>
      <c r="C22" s="4">
        <v>100</v>
      </c>
      <c r="D22" s="13">
        <f>62496+3311920</f>
        <v>3374416</v>
      </c>
      <c r="E22" s="13">
        <f>62496+3311920</f>
        <v>3374416</v>
      </c>
    </row>
    <row r="23" spans="1:5" ht="48" customHeight="1">
      <c r="A23" s="41" t="s">
        <v>287</v>
      </c>
      <c r="B23" s="4" t="s">
        <v>266</v>
      </c>
      <c r="C23" s="4">
        <v>200</v>
      </c>
      <c r="D23" s="13">
        <f>33504+499314</f>
        <v>532818</v>
      </c>
      <c r="E23" s="13">
        <f>33504+499314</f>
        <v>532818</v>
      </c>
    </row>
    <row r="24" spans="1:5" ht="35.25" customHeight="1">
      <c r="A24" s="41" t="s">
        <v>288</v>
      </c>
      <c r="B24" s="4" t="s">
        <v>266</v>
      </c>
      <c r="C24" s="4">
        <v>800</v>
      </c>
      <c r="D24" s="13">
        <v>8000</v>
      </c>
      <c r="E24" s="13">
        <v>8000</v>
      </c>
    </row>
    <row r="25" spans="1:5" ht="18" customHeight="1">
      <c r="A25" s="40" t="s">
        <v>137</v>
      </c>
      <c r="B25" s="27" t="s">
        <v>138</v>
      </c>
      <c r="C25" s="27"/>
      <c r="D25" s="30">
        <f>SUM(D26:D27)</f>
        <v>323400</v>
      </c>
      <c r="E25" s="30">
        <f>SUM(E26:E27)</f>
        <v>323400</v>
      </c>
    </row>
    <row r="26" spans="1:5" ht="46.5" customHeight="1">
      <c r="A26" s="41" t="s">
        <v>286</v>
      </c>
      <c r="B26" s="4" t="s">
        <v>193</v>
      </c>
      <c r="C26" s="4">
        <v>200</v>
      </c>
      <c r="D26" s="13">
        <v>300300</v>
      </c>
      <c r="E26" s="13">
        <v>300300</v>
      </c>
    </row>
    <row r="27" spans="1:5" ht="63" customHeight="1">
      <c r="A27" s="41" t="s">
        <v>30</v>
      </c>
      <c r="B27" s="4" t="s">
        <v>31</v>
      </c>
      <c r="C27" s="4">
        <v>200</v>
      </c>
      <c r="D27" s="13">
        <v>23100</v>
      </c>
      <c r="E27" s="13">
        <v>23100</v>
      </c>
    </row>
    <row r="28" spans="1:5" ht="46.5" customHeight="1">
      <c r="A28" s="40" t="s">
        <v>139</v>
      </c>
      <c r="B28" s="27" t="s">
        <v>140</v>
      </c>
      <c r="C28" s="27"/>
      <c r="D28" s="30">
        <f>SUM(D29:D29)</f>
        <v>310000</v>
      </c>
      <c r="E28" s="30">
        <f>SUM(E29:E29)</f>
        <v>310000</v>
      </c>
    </row>
    <row r="29" spans="1:5" ht="78.75" customHeight="1">
      <c r="A29" s="42" t="s">
        <v>285</v>
      </c>
      <c r="B29" s="36" t="s">
        <v>75</v>
      </c>
      <c r="C29" s="4">
        <v>200</v>
      </c>
      <c r="D29" s="12">
        <v>310000</v>
      </c>
      <c r="E29" s="12">
        <v>310000</v>
      </c>
    </row>
    <row r="30" spans="1:5" ht="32.25" customHeight="1">
      <c r="A30" s="40" t="s">
        <v>141</v>
      </c>
      <c r="B30" s="27" t="s">
        <v>142</v>
      </c>
      <c r="C30" s="27"/>
      <c r="D30" s="30">
        <f>SUM(D31:D34)</f>
        <v>1857986.35</v>
      </c>
      <c r="E30" s="30">
        <f>SUM(E31:E34)</f>
        <v>1857986.35</v>
      </c>
    </row>
    <row r="31" spans="1:5" ht="95.25" customHeight="1">
      <c r="A31" s="41" t="s">
        <v>16</v>
      </c>
      <c r="B31" s="4" t="s">
        <v>179</v>
      </c>
      <c r="C31" s="4">
        <v>200</v>
      </c>
      <c r="D31" s="13">
        <v>312488</v>
      </c>
      <c r="E31" s="13">
        <v>312488</v>
      </c>
    </row>
    <row r="32" spans="1:5" ht="84" customHeight="1">
      <c r="A32" s="41" t="s">
        <v>66</v>
      </c>
      <c r="B32" s="4" t="s">
        <v>67</v>
      </c>
      <c r="C32" s="4">
        <v>200</v>
      </c>
      <c r="D32" s="13">
        <v>35942</v>
      </c>
      <c r="E32" s="13">
        <v>35942</v>
      </c>
    </row>
    <row r="33" spans="1:5" ht="66" customHeight="1">
      <c r="A33" s="41" t="s">
        <v>180</v>
      </c>
      <c r="B33" s="4" t="s">
        <v>181</v>
      </c>
      <c r="C33" s="4">
        <v>300</v>
      </c>
      <c r="D33" s="13">
        <v>909556.35</v>
      </c>
      <c r="E33" s="13">
        <v>909556.35</v>
      </c>
    </row>
    <row r="34" spans="1:5" ht="62.25" customHeight="1">
      <c r="A34" s="41" t="s">
        <v>83</v>
      </c>
      <c r="B34" s="4" t="s">
        <v>265</v>
      </c>
      <c r="C34" s="4">
        <v>200</v>
      </c>
      <c r="D34" s="13">
        <v>600000</v>
      </c>
      <c r="E34" s="13">
        <v>600000</v>
      </c>
    </row>
    <row r="35" spans="1:5" ht="33" customHeight="1">
      <c r="A35" s="40" t="s">
        <v>9</v>
      </c>
      <c r="B35" s="27" t="s">
        <v>10</v>
      </c>
      <c r="C35" s="27"/>
      <c r="D35" s="30">
        <f>SUM(D36:D38)</f>
        <v>2234832</v>
      </c>
      <c r="E35" s="30">
        <f>SUM(E36:E38)</f>
        <v>2234832</v>
      </c>
    </row>
    <row r="36" spans="1:5" ht="79.5" customHeight="1">
      <c r="A36" s="41" t="s">
        <v>202</v>
      </c>
      <c r="B36" s="4" t="s">
        <v>200</v>
      </c>
      <c r="C36" s="4">
        <v>100</v>
      </c>
      <c r="D36" s="13">
        <v>1715537</v>
      </c>
      <c r="E36" s="13">
        <v>1715537</v>
      </c>
    </row>
    <row r="37" spans="1:5" ht="63" customHeight="1">
      <c r="A37" s="41" t="s">
        <v>217</v>
      </c>
      <c r="B37" s="4" t="s">
        <v>200</v>
      </c>
      <c r="C37" s="4">
        <v>200</v>
      </c>
      <c r="D37" s="13">
        <v>512695</v>
      </c>
      <c r="E37" s="13">
        <v>512695</v>
      </c>
    </row>
    <row r="38" spans="1:5" ht="47.25" customHeight="1">
      <c r="A38" s="41" t="s">
        <v>267</v>
      </c>
      <c r="B38" s="4" t="s">
        <v>200</v>
      </c>
      <c r="C38" s="4">
        <v>800</v>
      </c>
      <c r="D38" s="13">
        <v>6600</v>
      </c>
      <c r="E38" s="13">
        <v>6600</v>
      </c>
    </row>
    <row r="39" spans="1:5" s="18" customFormat="1" ht="39" customHeight="1">
      <c r="A39" s="16" t="s">
        <v>115</v>
      </c>
      <c r="B39" s="17" t="s">
        <v>46</v>
      </c>
      <c r="C39" s="17"/>
      <c r="D39" s="19">
        <f>D40+D44+D55+D62</f>
        <v>28003943</v>
      </c>
      <c r="E39" s="19">
        <f>E40+E44+E55+E62</f>
        <v>28003943</v>
      </c>
    </row>
    <row r="40" spans="1:5" s="18" customFormat="1" ht="63" customHeight="1">
      <c r="A40" s="43" t="s">
        <v>161</v>
      </c>
      <c r="B40" s="27" t="s">
        <v>162</v>
      </c>
      <c r="C40" s="27"/>
      <c r="D40" s="29">
        <f>SUM(D41:D43)</f>
        <v>5037556</v>
      </c>
      <c r="E40" s="29">
        <f>SUM(E41:E43)</f>
        <v>5037556</v>
      </c>
    </row>
    <row r="41" spans="1:5" ht="81" customHeight="1">
      <c r="A41" s="44" t="s">
        <v>69</v>
      </c>
      <c r="B41" s="4" t="s">
        <v>47</v>
      </c>
      <c r="C41" s="4">
        <v>100</v>
      </c>
      <c r="D41" s="13">
        <f>39060+3761562</f>
        <v>3800622</v>
      </c>
      <c r="E41" s="13">
        <f>39060+3761562</f>
        <v>3800622</v>
      </c>
    </row>
    <row r="42" spans="1:5" ht="50.25" customHeight="1">
      <c r="A42" s="44" t="s">
        <v>283</v>
      </c>
      <c r="B42" s="4" t="s">
        <v>47</v>
      </c>
      <c r="C42" s="4">
        <v>200</v>
      </c>
      <c r="D42" s="13">
        <f>258440+928744</f>
        <v>1187184</v>
      </c>
      <c r="E42" s="13">
        <f>258440+928744</f>
        <v>1187184</v>
      </c>
    </row>
    <row r="43" spans="1:5" ht="50.25" customHeight="1">
      <c r="A43" s="44" t="s">
        <v>284</v>
      </c>
      <c r="B43" s="4" t="s">
        <v>47</v>
      </c>
      <c r="C43" s="4">
        <v>800</v>
      </c>
      <c r="D43" s="13">
        <f>2500+47250</f>
        <v>49750</v>
      </c>
      <c r="E43" s="13">
        <f>2500+47250</f>
        <v>49750</v>
      </c>
    </row>
    <row r="44" spans="1:5" ht="30" customHeight="1">
      <c r="A44" s="40" t="s">
        <v>163</v>
      </c>
      <c r="B44" s="27" t="s">
        <v>164</v>
      </c>
      <c r="C44" s="27"/>
      <c r="D44" s="30">
        <f>SUM(D45:D54)</f>
        <v>16516500</v>
      </c>
      <c r="E44" s="30">
        <f>SUM(E45:E54)</f>
        <v>16516500</v>
      </c>
    </row>
    <row r="45" spans="1:5" ht="80.25" customHeight="1">
      <c r="A45" s="44" t="s">
        <v>48</v>
      </c>
      <c r="B45" s="4" t="s">
        <v>59</v>
      </c>
      <c r="C45" s="4">
        <v>600</v>
      </c>
      <c r="D45" s="13">
        <v>9578326.98</v>
      </c>
      <c r="E45" s="13">
        <v>9578326.98</v>
      </c>
    </row>
    <row r="46" spans="1:5" ht="110.25" customHeight="1">
      <c r="A46" s="53" t="s">
        <v>151</v>
      </c>
      <c r="B46" s="4" t="s">
        <v>131</v>
      </c>
      <c r="C46" s="4">
        <v>600</v>
      </c>
      <c r="D46" s="13">
        <v>73173.02</v>
      </c>
      <c r="E46" s="13">
        <v>73173.02</v>
      </c>
    </row>
    <row r="47" spans="1:5" ht="93" customHeight="1">
      <c r="A47" s="44" t="s">
        <v>50</v>
      </c>
      <c r="B47" s="4" t="s">
        <v>49</v>
      </c>
      <c r="C47" s="4">
        <v>600</v>
      </c>
      <c r="D47" s="13">
        <v>876800</v>
      </c>
      <c r="E47" s="13">
        <v>876800</v>
      </c>
    </row>
    <row r="48" spans="1:5" ht="112.5" customHeight="1">
      <c r="A48" s="44" t="s">
        <v>236</v>
      </c>
      <c r="B48" s="4" t="s">
        <v>89</v>
      </c>
      <c r="C48" s="4">
        <v>600</v>
      </c>
      <c r="D48" s="13">
        <v>55200</v>
      </c>
      <c r="E48" s="13">
        <v>55200</v>
      </c>
    </row>
    <row r="49" spans="1:5" ht="93.75" customHeight="1">
      <c r="A49" s="44" t="s">
        <v>79</v>
      </c>
      <c r="B49" s="4" t="s">
        <v>51</v>
      </c>
      <c r="C49" s="4">
        <v>600</v>
      </c>
      <c r="D49" s="13">
        <v>2020000</v>
      </c>
      <c r="E49" s="13">
        <v>2020000</v>
      </c>
    </row>
    <row r="50" spans="1:5" ht="111" customHeight="1">
      <c r="A50" s="44" t="s">
        <v>229</v>
      </c>
      <c r="B50" s="4" t="s">
        <v>90</v>
      </c>
      <c r="C50" s="4">
        <v>600</v>
      </c>
      <c r="D50" s="13">
        <v>180000</v>
      </c>
      <c r="E50" s="13">
        <v>180000</v>
      </c>
    </row>
    <row r="51" spans="1:5" ht="93.75" customHeight="1">
      <c r="A51" s="44" t="s">
        <v>201</v>
      </c>
      <c r="B51" s="4" t="s">
        <v>80</v>
      </c>
      <c r="C51" s="4">
        <v>600</v>
      </c>
      <c r="D51" s="13">
        <v>1272700</v>
      </c>
      <c r="E51" s="13">
        <v>1272700</v>
      </c>
    </row>
    <row r="52" spans="1:5" ht="109.5" customHeight="1">
      <c r="A52" s="44" t="s">
        <v>109</v>
      </c>
      <c r="B52" s="4" t="s">
        <v>91</v>
      </c>
      <c r="C52" s="4">
        <v>600</v>
      </c>
      <c r="D52" s="13">
        <v>110300</v>
      </c>
      <c r="E52" s="13">
        <v>110300</v>
      </c>
    </row>
    <row r="53" spans="1:5" ht="95.25" customHeight="1">
      <c r="A53" s="44" t="s">
        <v>84</v>
      </c>
      <c r="B53" s="4" t="s">
        <v>81</v>
      </c>
      <c r="C53" s="4">
        <v>600</v>
      </c>
      <c r="D53" s="13">
        <v>2350000</v>
      </c>
      <c r="E53" s="13">
        <v>2350000</v>
      </c>
    </row>
    <row r="54" spans="1:5" ht="112.5" customHeight="1">
      <c r="A54" s="44" t="s">
        <v>136</v>
      </c>
      <c r="B54" s="4" t="s">
        <v>8</v>
      </c>
      <c r="C54" s="4">
        <v>600</v>
      </c>
      <c r="D54" s="13">
        <v>0</v>
      </c>
      <c r="E54" s="13">
        <v>0</v>
      </c>
    </row>
    <row r="55" spans="1:5" ht="32.25" customHeight="1">
      <c r="A55" s="45" t="s">
        <v>165</v>
      </c>
      <c r="B55" s="27" t="s">
        <v>166</v>
      </c>
      <c r="C55" s="27"/>
      <c r="D55" s="30">
        <f>SUM(D56:D61)</f>
        <v>5172402</v>
      </c>
      <c r="E55" s="30">
        <f>SUM(E56:E61)</f>
        <v>5172402</v>
      </c>
    </row>
    <row r="56" spans="1:5" ht="114.75" customHeight="1">
      <c r="A56" s="44" t="s">
        <v>70</v>
      </c>
      <c r="B56" s="4" t="s">
        <v>58</v>
      </c>
      <c r="C56" s="4">
        <v>100</v>
      </c>
      <c r="D56" s="13">
        <f>4045603.68-1050000</f>
        <v>2995603.68</v>
      </c>
      <c r="E56" s="13">
        <f>4045603.68-1050000</f>
        <v>2995603.68</v>
      </c>
    </row>
    <row r="57" spans="1:5" ht="84.75" customHeight="1">
      <c r="A57" s="44" t="s">
        <v>282</v>
      </c>
      <c r="B57" s="4" t="s">
        <v>58</v>
      </c>
      <c r="C57" s="4">
        <v>200</v>
      </c>
      <c r="D57" s="13">
        <v>1050000</v>
      </c>
      <c r="E57" s="13">
        <v>1050000</v>
      </c>
    </row>
    <row r="58" spans="1:5" ht="129" customHeight="1">
      <c r="A58" s="51" t="s">
        <v>281</v>
      </c>
      <c r="B58" s="52" t="s">
        <v>82</v>
      </c>
      <c r="C58" s="4">
        <v>100</v>
      </c>
      <c r="D58" s="13">
        <v>47446.32</v>
      </c>
      <c r="E58" s="13">
        <v>47446.32</v>
      </c>
    </row>
    <row r="59" spans="1:5" ht="96.75" customHeight="1">
      <c r="A59" s="51" t="s">
        <v>71</v>
      </c>
      <c r="B59" s="52" t="s">
        <v>218</v>
      </c>
      <c r="C59" s="4">
        <v>100</v>
      </c>
      <c r="D59" s="13">
        <v>813352</v>
      </c>
      <c r="E59" s="13">
        <v>813352</v>
      </c>
    </row>
    <row r="60" spans="1:5" ht="83.25" customHeight="1">
      <c r="A60" s="51" t="s">
        <v>280</v>
      </c>
      <c r="B60" s="52" t="s">
        <v>218</v>
      </c>
      <c r="C60" s="4">
        <v>200</v>
      </c>
      <c r="D60" s="13">
        <f>16000+150000</f>
        <v>166000</v>
      </c>
      <c r="E60" s="13">
        <f>16000+150000</f>
        <v>166000</v>
      </c>
    </row>
    <row r="61" spans="1:5" ht="52.5" customHeight="1">
      <c r="A61" s="44" t="s">
        <v>279</v>
      </c>
      <c r="B61" s="4" t="s">
        <v>65</v>
      </c>
      <c r="C61" s="4">
        <v>200</v>
      </c>
      <c r="D61" s="13">
        <v>100000</v>
      </c>
      <c r="E61" s="13">
        <v>100000</v>
      </c>
    </row>
    <row r="62" spans="1:5" ht="47.25" customHeight="1">
      <c r="A62" s="40" t="s">
        <v>167</v>
      </c>
      <c r="B62" s="27" t="s">
        <v>168</v>
      </c>
      <c r="C62" s="27"/>
      <c r="D62" s="30">
        <f>SUM(D63:D65)</f>
        <v>1277485</v>
      </c>
      <c r="E62" s="30">
        <f>SUM(E63:E65)</f>
        <v>1277485</v>
      </c>
    </row>
    <row r="63" spans="1:5" ht="67.5" customHeight="1">
      <c r="A63" s="44" t="s">
        <v>72</v>
      </c>
      <c r="B63" s="4" t="s">
        <v>92</v>
      </c>
      <c r="C63" s="4">
        <v>100</v>
      </c>
      <c r="D63" s="13">
        <v>894688</v>
      </c>
      <c r="E63" s="13">
        <v>894688</v>
      </c>
    </row>
    <row r="64" spans="1:5" ht="36.75" customHeight="1">
      <c r="A64" s="44" t="s">
        <v>277</v>
      </c>
      <c r="B64" s="4" t="s">
        <v>92</v>
      </c>
      <c r="C64" s="4">
        <v>200</v>
      </c>
      <c r="D64" s="13">
        <f>29000+352797</f>
        <v>381797</v>
      </c>
      <c r="E64" s="13">
        <f>29000+352797</f>
        <v>381797</v>
      </c>
    </row>
    <row r="65" spans="1:5" ht="33.75" customHeight="1">
      <c r="A65" s="44" t="s">
        <v>278</v>
      </c>
      <c r="B65" s="4" t="s">
        <v>92</v>
      </c>
      <c r="C65" s="4">
        <v>800</v>
      </c>
      <c r="D65" s="13">
        <f>1000</f>
        <v>1000</v>
      </c>
      <c r="E65" s="13">
        <f>1000</f>
        <v>1000</v>
      </c>
    </row>
    <row r="66" spans="1:5" s="18" customFormat="1" ht="55.5" customHeight="1">
      <c r="A66" s="16" t="s">
        <v>268</v>
      </c>
      <c r="B66" s="17" t="s">
        <v>93</v>
      </c>
      <c r="C66" s="17"/>
      <c r="D66" s="19">
        <f>D67+D77+D85+D89+D92+D106</f>
        <v>31895114</v>
      </c>
      <c r="E66" s="19">
        <f>E67+E77+E85+E89+E92+E106</f>
        <v>31895114</v>
      </c>
    </row>
    <row r="67" spans="1:5" s="18" customFormat="1" ht="32.25" customHeight="1">
      <c r="A67" s="43" t="s">
        <v>169</v>
      </c>
      <c r="B67" s="31" t="s">
        <v>170</v>
      </c>
      <c r="C67" s="31"/>
      <c r="D67" s="32">
        <f>SUM(D68:D76)</f>
        <v>4217591</v>
      </c>
      <c r="E67" s="32">
        <f>SUM(E68:E76)</f>
        <v>4217591</v>
      </c>
    </row>
    <row r="68" spans="1:5" ht="32.25" customHeight="1">
      <c r="A68" s="44" t="s">
        <v>74</v>
      </c>
      <c r="B68" s="4" t="s">
        <v>94</v>
      </c>
      <c r="C68" s="4">
        <v>800</v>
      </c>
      <c r="D68" s="13">
        <v>100000</v>
      </c>
      <c r="E68" s="13">
        <v>100000</v>
      </c>
    </row>
    <row r="69" spans="1:5" ht="66.75" customHeight="1">
      <c r="A69" s="41" t="s">
        <v>95</v>
      </c>
      <c r="B69" s="4" t="s">
        <v>220</v>
      </c>
      <c r="C69" s="4">
        <v>100</v>
      </c>
      <c r="D69" s="13">
        <v>3632502</v>
      </c>
      <c r="E69" s="13">
        <v>3632502</v>
      </c>
    </row>
    <row r="70" spans="1:5" ht="47.25" customHeight="1">
      <c r="A70" s="41" t="s">
        <v>219</v>
      </c>
      <c r="B70" s="4" t="s">
        <v>220</v>
      </c>
      <c r="C70" s="4">
        <v>200</v>
      </c>
      <c r="D70" s="13">
        <v>129961</v>
      </c>
      <c r="E70" s="13">
        <v>129961</v>
      </c>
    </row>
    <row r="71" spans="1:5" ht="61.5" customHeight="1">
      <c r="A71" s="41" t="s">
        <v>222</v>
      </c>
      <c r="B71" s="4" t="s">
        <v>223</v>
      </c>
      <c r="C71" s="4">
        <v>200</v>
      </c>
      <c r="D71" s="13">
        <v>269328</v>
      </c>
      <c r="E71" s="13">
        <v>269328</v>
      </c>
    </row>
    <row r="72" spans="1:5" ht="81" customHeight="1">
      <c r="A72" s="46" t="s">
        <v>228</v>
      </c>
      <c r="B72" s="4" t="s">
        <v>225</v>
      </c>
      <c r="C72" s="4">
        <v>100</v>
      </c>
      <c r="D72" s="13">
        <v>13300</v>
      </c>
      <c r="E72" s="13">
        <v>13300</v>
      </c>
    </row>
    <row r="73" spans="1:5" ht="81" customHeight="1">
      <c r="A73" s="46" t="s">
        <v>232</v>
      </c>
      <c r="B73" s="4" t="s">
        <v>226</v>
      </c>
      <c r="C73" s="4">
        <v>100</v>
      </c>
      <c r="D73" s="13">
        <v>32500</v>
      </c>
      <c r="E73" s="13">
        <v>32500</v>
      </c>
    </row>
    <row r="74" spans="1:5" ht="78.75" customHeight="1">
      <c r="A74" s="46" t="s">
        <v>233</v>
      </c>
      <c r="B74" s="4" t="s">
        <v>227</v>
      </c>
      <c r="C74" s="4">
        <v>100</v>
      </c>
      <c r="D74" s="13">
        <v>11800</v>
      </c>
      <c r="E74" s="13">
        <v>11800</v>
      </c>
    </row>
    <row r="75" spans="1:5" ht="78.75" customHeight="1">
      <c r="A75" s="46" t="s">
        <v>234</v>
      </c>
      <c r="B75" s="4" t="s">
        <v>224</v>
      </c>
      <c r="C75" s="4">
        <v>100</v>
      </c>
      <c r="D75" s="13">
        <v>22900</v>
      </c>
      <c r="E75" s="13">
        <v>22900</v>
      </c>
    </row>
    <row r="76" spans="1:5" ht="36" customHeight="1">
      <c r="A76" s="47" t="s">
        <v>127</v>
      </c>
      <c r="B76" s="4" t="s">
        <v>128</v>
      </c>
      <c r="C76" s="4">
        <v>700</v>
      </c>
      <c r="D76" s="13">
        <v>5300</v>
      </c>
      <c r="E76" s="13">
        <v>5300</v>
      </c>
    </row>
    <row r="77" spans="1:5" ht="48.75" customHeight="1">
      <c r="A77" s="40" t="s">
        <v>171</v>
      </c>
      <c r="B77" s="27" t="s">
        <v>172</v>
      </c>
      <c r="C77" s="27"/>
      <c r="D77" s="30">
        <f>SUM(D78:D84)</f>
        <v>2707782</v>
      </c>
      <c r="E77" s="30">
        <f>SUM(E78:E84)</f>
        <v>2707782</v>
      </c>
    </row>
    <row r="78" spans="1:5" ht="62.25" customHeight="1">
      <c r="A78" s="41" t="s">
        <v>95</v>
      </c>
      <c r="B78" s="4" t="s">
        <v>235</v>
      </c>
      <c r="C78" s="4">
        <v>100</v>
      </c>
      <c r="D78" s="13">
        <v>2447619</v>
      </c>
      <c r="E78" s="13">
        <v>2447619</v>
      </c>
    </row>
    <row r="79" spans="1:5" ht="47.25" customHeight="1">
      <c r="A79" s="41" t="s">
        <v>219</v>
      </c>
      <c r="B79" s="4" t="s">
        <v>235</v>
      </c>
      <c r="C79" s="4">
        <v>200</v>
      </c>
      <c r="D79" s="13">
        <v>109363</v>
      </c>
      <c r="E79" s="13">
        <v>109363</v>
      </c>
    </row>
    <row r="80" spans="1:5" ht="63.75" customHeight="1">
      <c r="A80" s="41" t="s">
        <v>204</v>
      </c>
      <c r="B80" s="4" t="s">
        <v>203</v>
      </c>
      <c r="C80" s="4">
        <v>200</v>
      </c>
      <c r="D80" s="13">
        <v>100000</v>
      </c>
      <c r="E80" s="13">
        <v>100000</v>
      </c>
    </row>
    <row r="81" spans="1:5" ht="96" customHeight="1">
      <c r="A81" s="46" t="s">
        <v>110</v>
      </c>
      <c r="B81" s="4" t="s">
        <v>250</v>
      </c>
      <c r="C81" s="4">
        <v>100</v>
      </c>
      <c r="D81" s="13">
        <v>12700</v>
      </c>
      <c r="E81" s="13">
        <v>12700</v>
      </c>
    </row>
    <row r="82" spans="1:5" ht="96" customHeight="1">
      <c r="A82" s="46" t="s">
        <v>241</v>
      </c>
      <c r="B82" s="4" t="s">
        <v>251</v>
      </c>
      <c r="C82" s="4">
        <v>100</v>
      </c>
      <c r="D82" s="13">
        <v>12700</v>
      </c>
      <c r="E82" s="13">
        <v>12700</v>
      </c>
    </row>
    <row r="83" spans="1:5" ht="97.5" customHeight="1">
      <c r="A83" s="46" t="s">
        <v>248</v>
      </c>
      <c r="B83" s="4" t="s">
        <v>252</v>
      </c>
      <c r="C83" s="4">
        <v>100</v>
      </c>
      <c r="D83" s="13">
        <v>12700</v>
      </c>
      <c r="E83" s="13">
        <v>12700</v>
      </c>
    </row>
    <row r="84" spans="1:5" ht="96" customHeight="1">
      <c r="A84" s="46" t="s">
        <v>249</v>
      </c>
      <c r="B84" s="4" t="s">
        <v>253</v>
      </c>
      <c r="C84" s="4">
        <v>100</v>
      </c>
      <c r="D84" s="13">
        <v>12700</v>
      </c>
      <c r="E84" s="13">
        <v>12700</v>
      </c>
    </row>
    <row r="85" spans="1:5" ht="31.5" customHeight="1">
      <c r="A85" s="45" t="s">
        <v>173</v>
      </c>
      <c r="B85" s="27" t="s">
        <v>174</v>
      </c>
      <c r="C85" s="27"/>
      <c r="D85" s="30">
        <f>SUM(D86:D88)</f>
        <v>1902710</v>
      </c>
      <c r="E85" s="30">
        <f>SUM(E86:E88)</f>
        <v>1902710</v>
      </c>
    </row>
    <row r="86" spans="1:5" ht="62.25" customHeight="1">
      <c r="A86" s="41" t="s">
        <v>95</v>
      </c>
      <c r="B86" s="4" t="s">
        <v>254</v>
      </c>
      <c r="C86" s="4">
        <v>100</v>
      </c>
      <c r="D86" s="13">
        <v>1754910</v>
      </c>
      <c r="E86" s="13">
        <v>1754910</v>
      </c>
    </row>
    <row r="87" spans="1:5" ht="47.25" customHeight="1">
      <c r="A87" s="41" t="s">
        <v>219</v>
      </c>
      <c r="B87" s="4" t="s">
        <v>254</v>
      </c>
      <c r="C87" s="4">
        <v>200</v>
      </c>
      <c r="D87" s="13">
        <v>130500</v>
      </c>
      <c r="E87" s="13">
        <v>130500</v>
      </c>
    </row>
    <row r="88" spans="1:5" ht="31.5" customHeight="1">
      <c r="A88" s="41" t="s">
        <v>221</v>
      </c>
      <c r="B88" s="4" t="s">
        <v>254</v>
      </c>
      <c r="C88" s="4">
        <v>800</v>
      </c>
      <c r="D88" s="13">
        <v>17300</v>
      </c>
      <c r="E88" s="13">
        <v>17300</v>
      </c>
    </row>
    <row r="89" spans="1:5" ht="78.75" customHeight="1">
      <c r="A89" s="45" t="s">
        <v>175</v>
      </c>
      <c r="B89" s="27" t="s">
        <v>176</v>
      </c>
      <c r="C89" s="27"/>
      <c r="D89" s="30">
        <f>SUM(D90:D91)</f>
        <v>4238265</v>
      </c>
      <c r="E89" s="30">
        <f>SUM(E90:E91)</f>
        <v>4238265</v>
      </c>
    </row>
    <row r="90" spans="1:5" ht="63.75" customHeight="1">
      <c r="A90" s="41" t="s">
        <v>95</v>
      </c>
      <c r="B90" s="4" t="s">
        <v>255</v>
      </c>
      <c r="C90" s="4">
        <v>100</v>
      </c>
      <c r="D90" s="13">
        <v>4058667</v>
      </c>
      <c r="E90" s="13">
        <v>4058667</v>
      </c>
    </row>
    <row r="91" spans="1:5" ht="47.25" customHeight="1">
      <c r="A91" s="41" t="s">
        <v>219</v>
      </c>
      <c r="B91" s="4" t="s">
        <v>255</v>
      </c>
      <c r="C91" s="4">
        <v>200</v>
      </c>
      <c r="D91" s="13">
        <v>179598</v>
      </c>
      <c r="E91" s="13">
        <v>179598</v>
      </c>
    </row>
    <row r="92" spans="1:5" ht="48.75" customHeight="1">
      <c r="A92" s="45" t="s">
        <v>177</v>
      </c>
      <c r="B92" s="27" t="s">
        <v>178</v>
      </c>
      <c r="C92" s="27"/>
      <c r="D92" s="30">
        <f>SUM(D93:D105)</f>
        <v>15903397</v>
      </c>
      <c r="E92" s="30">
        <f>SUM(E93:E105)</f>
        <v>15903397</v>
      </c>
    </row>
    <row r="93" spans="1:5" s="20" customFormat="1" ht="64.5" customHeight="1">
      <c r="A93" s="47" t="s">
        <v>35</v>
      </c>
      <c r="B93" s="4" t="s">
        <v>34</v>
      </c>
      <c r="C93" s="4">
        <v>100</v>
      </c>
      <c r="D93" s="13">
        <v>1283890</v>
      </c>
      <c r="E93" s="13">
        <v>1283890</v>
      </c>
    </row>
    <row r="94" spans="1:5" ht="62.25" customHeight="1">
      <c r="A94" s="41" t="s">
        <v>95</v>
      </c>
      <c r="B94" s="4" t="s">
        <v>256</v>
      </c>
      <c r="C94" s="4">
        <v>100</v>
      </c>
      <c r="D94" s="13">
        <v>10816178</v>
      </c>
      <c r="E94" s="13">
        <v>10816178</v>
      </c>
    </row>
    <row r="95" spans="1:5" ht="47.25" customHeight="1">
      <c r="A95" s="41" t="s">
        <v>219</v>
      </c>
      <c r="B95" s="4" t="s">
        <v>256</v>
      </c>
      <c r="C95" s="4">
        <v>200</v>
      </c>
      <c r="D95" s="13">
        <v>2027281</v>
      </c>
      <c r="E95" s="13">
        <v>2027281</v>
      </c>
    </row>
    <row r="96" spans="1:5" ht="30.75" customHeight="1">
      <c r="A96" s="41" t="s">
        <v>221</v>
      </c>
      <c r="B96" s="4" t="s">
        <v>256</v>
      </c>
      <c r="C96" s="4">
        <v>800</v>
      </c>
      <c r="D96" s="13">
        <v>32448</v>
      </c>
      <c r="E96" s="13">
        <v>32448</v>
      </c>
    </row>
    <row r="97" spans="1:5" ht="31.5" customHeight="1">
      <c r="A97" s="41" t="s">
        <v>117</v>
      </c>
      <c r="B97" s="4" t="s">
        <v>240</v>
      </c>
      <c r="C97" s="4">
        <v>300</v>
      </c>
      <c r="D97" s="13">
        <v>1596100</v>
      </c>
      <c r="E97" s="13">
        <v>1596100</v>
      </c>
    </row>
    <row r="98" spans="1:5" ht="94.5" customHeight="1">
      <c r="A98" s="44" t="s">
        <v>269</v>
      </c>
      <c r="B98" s="4" t="s">
        <v>0</v>
      </c>
      <c r="C98" s="4">
        <v>100</v>
      </c>
      <c r="D98" s="13">
        <v>16200</v>
      </c>
      <c r="E98" s="13">
        <v>16200</v>
      </c>
    </row>
    <row r="99" spans="1:5" ht="93.75" customHeight="1">
      <c r="A99" s="44" t="s">
        <v>143</v>
      </c>
      <c r="B99" s="4" t="s">
        <v>144</v>
      </c>
      <c r="C99" s="4">
        <v>100</v>
      </c>
      <c r="D99" s="13">
        <v>39700</v>
      </c>
      <c r="E99" s="13">
        <v>39700</v>
      </c>
    </row>
    <row r="100" spans="1:5" ht="94.5" customHeight="1">
      <c r="A100" s="44" t="s">
        <v>11</v>
      </c>
      <c r="B100" s="4" t="s">
        <v>12</v>
      </c>
      <c r="C100" s="4">
        <v>100</v>
      </c>
      <c r="D100" s="13">
        <v>14300</v>
      </c>
      <c r="E100" s="13">
        <v>14300</v>
      </c>
    </row>
    <row r="101" spans="1:5" ht="95.25" customHeight="1">
      <c r="A101" s="44" t="s">
        <v>13</v>
      </c>
      <c r="B101" s="4" t="s">
        <v>14</v>
      </c>
      <c r="C101" s="4">
        <v>100</v>
      </c>
      <c r="D101" s="13">
        <v>27900</v>
      </c>
      <c r="E101" s="13">
        <v>27900</v>
      </c>
    </row>
    <row r="102" spans="1:5" ht="93" customHeight="1">
      <c r="A102" s="44" t="s">
        <v>36</v>
      </c>
      <c r="B102" s="4" t="s">
        <v>37</v>
      </c>
      <c r="C102" s="4">
        <v>100</v>
      </c>
      <c r="D102" s="13">
        <v>8100</v>
      </c>
      <c r="E102" s="13">
        <v>8100</v>
      </c>
    </row>
    <row r="103" spans="1:5" ht="94.5" customHeight="1">
      <c r="A103" s="44" t="s">
        <v>147</v>
      </c>
      <c r="B103" s="4" t="s">
        <v>148</v>
      </c>
      <c r="C103" s="4">
        <v>100</v>
      </c>
      <c r="D103" s="13">
        <v>20200</v>
      </c>
      <c r="E103" s="13">
        <v>20200</v>
      </c>
    </row>
    <row r="104" spans="1:5" ht="98.25" customHeight="1">
      <c r="A104" s="44" t="s">
        <v>149</v>
      </c>
      <c r="B104" s="4" t="s">
        <v>150</v>
      </c>
      <c r="C104" s="4">
        <v>100</v>
      </c>
      <c r="D104" s="13">
        <v>7100</v>
      </c>
      <c r="E104" s="13">
        <v>7100</v>
      </c>
    </row>
    <row r="105" spans="1:5" ht="93" customHeight="1">
      <c r="A105" s="44" t="s">
        <v>28</v>
      </c>
      <c r="B105" s="4" t="s">
        <v>29</v>
      </c>
      <c r="C105" s="4">
        <v>100</v>
      </c>
      <c r="D105" s="13">
        <v>14000</v>
      </c>
      <c r="E105" s="13">
        <v>14000</v>
      </c>
    </row>
    <row r="106" spans="1:5" ht="47.25" customHeight="1">
      <c r="A106" s="43" t="s">
        <v>208</v>
      </c>
      <c r="B106" s="27" t="s">
        <v>209</v>
      </c>
      <c r="C106" s="6"/>
      <c r="D106" s="30">
        <f>SUM(D107:D109)</f>
        <v>2925369</v>
      </c>
      <c r="E106" s="30">
        <f>SUM(E107:E109)</f>
        <v>2925369</v>
      </c>
    </row>
    <row r="107" spans="1:5" ht="81.75" customHeight="1">
      <c r="A107" s="44" t="s">
        <v>210</v>
      </c>
      <c r="B107" s="4" t="s">
        <v>211</v>
      </c>
      <c r="C107" s="4">
        <v>100</v>
      </c>
      <c r="D107" s="13">
        <v>1410437</v>
      </c>
      <c r="E107" s="13">
        <v>1410437</v>
      </c>
    </row>
    <row r="108" spans="1:5" ht="51" customHeight="1">
      <c r="A108" s="44" t="s">
        <v>212</v>
      </c>
      <c r="B108" s="4" t="s">
        <v>211</v>
      </c>
      <c r="C108" s="4">
        <v>200</v>
      </c>
      <c r="D108" s="13">
        <f>868932+550000</f>
        <v>1418932</v>
      </c>
      <c r="E108" s="13">
        <f>868932+550000</f>
        <v>1418932</v>
      </c>
    </row>
    <row r="109" spans="1:5" ht="37.5" customHeight="1">
      <c r="A109" s="44" t="s">
        <v>213</v>
      </c>
      <c r="B109" s="4" t="s">
        <v>211</v>
      </c>
      <c r="C109" s="4">
        <v>800</v>
      </c>
      <c r="D109" s="13">
        <v>96000</v>
      </c>
      <c r="E109" s="13">
        <v>96000</v>
      </c>
    </row>
    <row r="110" spans="1:5" s="18" customFormat="1" ht="75.75" customHeight="1">
      <c r="A110" s="16" t="s">
        <v>132</v>
      </c>
      <c r="B110" s="17" t="s">
        <v>121</v>
      </c>
      <c r="C110" s="17"/>
      <c r="D110" s="19">
        <f>D111</f>
        <v>500000</v>
      </c>
      <c r="E110" s="19">
        <f>E111</f>
        <v>500000</v>
      </c>
    </row>
    <row r="111" spans="1:5" s="18" customFormat="1" ht="66.75" customHeight="1">
      <c r="A111" s="65" t="s">
        <v>21</v>
      </c>
      <c r="B111" s="21" t="s">
        <v>22</v>
      </c>
      <c r="C111" s="31"/>
      <c r="D111" s="32">
        <f>D112</f>
        <v>500000</v>
      </c>
      <c r="E111" s="32">
        <f>E112</f>
        <v>500000</v>
      </c>
    </row>
    <row r="112" spans="1:5" s="18" customFormat="1" ht="36" customHeight="1">
      <c r="A112" s="40" t="s">
        <v>23</v>
      </c>
      <c r="B112" s="27" t="s">
        <v>24</v>
      </c>
      <c r="C112" s="31"/>
      <c r="D112" s="32">
        <f>D113+D114</f>
        <v>500000</v>
      </c>
      <c r="E112" s="32">
        <f>E113+E114</f>
        <v>500000</v>
      </c>
    </row>
    <row r="113" spans="1:5" s="18" customFormat="1" ht="53.25" customHeight="1">
      <c r="A113" s="53" t="s">
        <v>25</v>
      </c>
      <c r="B113" s="66" t="s">
        <v>27</v>
      </c>
      <c r="C113" s="5">
        <v>200</v>
      </c>
      <c r="D113" s="26">
        <v>250000</v>
      </c>
      <c r="E113" s="26">
        <v>250000</v>
      </c>
    </row>
    <row r="114" spans="1:5" s="18" customFormat="1" ht="54.75" customHeight="1">
      <c r="A114" s="48" t="s">
        <v>214</v>
      </c>
      <c r="B114" s="5" t="s">
        <v>26</v>
      </c>
      <c r="C114" s="5">
        <v>200</v>
      </c>
      <c r="D114" s="26">
        <v>250000</v>
      </c>
      <c r="E114" s="26">
        <v>250000</v>
      </c>
    </row>
    <row r="115" spans="1:5" ht="72.75" customHeight="1">
      <c r="A115" s="22" t="s">
        <v>133</v>
      </c>
      <c r="B115" s="17" t="s">
        <v>111</v>
      </c>
      <c r="C115" s="17"/>
      <c r="D115" s="19">
        <f>D116</f>
        <v>1113700</v>
      </c>
      <c r="E115" s="19">
        <f>E116</f>
        <v>0</v>
      </c>
    </row>
    <row r="116" spans="1:5" ht="48.75" customHeight="1">
      <c r="A116" s="40" t="s">
        <v>39</v>
      </c>
      <c r="B116" s="31" t="s">
        <v>38</v>
      </c>
      <c r="C116" s="31"/>
      <c r="D116" s="32">
        <f>SUM(D117:D117)</f>
        <v>1113700</v>
      </c>
      <c r="E116" s="32">
        <f>SUM(E117:E117)</f>
        <v>0</v>
      </c>
    </row>
    <row r="117" spans="1:5" ht="65.25" customHeight="1">
      <c r="A117" s="41" t="s">
        <v>112</v>
      </c>
      <c r="B117" s="4" t="s">
        <v>1</v>
      </c>
      <c r="C117" s="4">
        <v>800</v>
      </c>
      <c r="D117" s="12">
        <f>700000+413700</f>
        <v>1113700</v>
      </c>
      <c r="E117" s="12">
        <v>0</v>
      </c>
    </row>
    <row r="118" spans="1:5" ht="60.75" customHeight="1">
      <c r="A118" s="22" t="s">
        <v>276</v>
      </c>
      <c r="B118" s="17" t="s">
        <v>2</v>
      </c>
      <c r="C118" s="17"/>
      <c r="D118" s="19">
        <f>D119+D122+D124</f>
        <v>6491846.06</v>
      </c>
      <c r="E118" s="19">
        <f>E119+E122+E124</f>
        <v>6491846.06</v>
      </c>
    </row>
    <row r="119" spans="1:5" ht="18" customHeight="1">
      <c r="A119" s="40" t="s">
        <v>40</v>
      </c>
      <c r="B119" s="31" t="s">
        <v>41</v>
      </c>
      <c r="C119" s="31"/>
      <c r="D119" s="32">
        <f>SUM(D120:D121)</f>
        <v>440987.17</v>
      </c>
      <c r="E119" s="32">
        <f>SUM(E120:E121)</f>
        <v>440987.17</v>
      </c>
    </row>
    <row r="120" spans="1:5" s="20" customFormat="1" ht="33" customHeight="1">
      <c r="A120" s="48" t="s">
        <v>3</v>
      </c>
      <c r="B120" s="5" t="s">
        <v>4</v>
      </c>
      <c r="C120" s="5">
        <v>200</v>
      </c>
      <c r="D120" s="13">
        <v>71651.17</v>
      </c>
      <c r="E120" s="13">
        <v>71651.17</v>
      </c>
    </row>
    <row r="121" spans="1:5" ht="46.5" customHeight="1">
      <c r="A121" s="41" t="s">
        <v>5</v>
      </c>
      <c r="B121" s="4" t="s">
        <v>6</v>
      </c>
      <c r="C121" s="4">
        <v>200</v>
      </c>
      <c r="D121" s="12">
        <v>369336</v>
      </c>
      <c r="E121" s="12">
        <v>369336</v>
      </c>
    </row>
    <row r="122" spans="1:5" ht="33" customHeight="1">
      <c r="A122" s="40" t="s">
        <v>42</v>
      </c>
      <c r="B122" s="31" t="s">
        <v>43</v>
      </c>
      <c r="C122" s="31"/>
      <c r="D122" s="33">
        <f>SUM(D123:D123)</f>
        <v>5950858.89</v>
      </c>
      <c r="E122" s="33">
        <f>SUM(E123:E123)</f>
        <v>5950858.89</v>
      </c>
    </row>
    <row r="123" spans="1:5" ht="159.75" customHeight="1">
      <c r="A123" s="41" t="s">
        <v>17</v>
      </c>
      <c r="B123" s="4" t="s">
        <v>18</v>
      </c>
      <c r="C123" s="4">
        <v>500</v>
      </c>
      <c r="D123" s="12">
        <v>5950858.89</v>
      </c>
      <c r="E123" s="12">
        <v>5950858.89</v>
      </c>
    </row>
    <row r="124" spans="1:5" ht="31.5" customHeight="1">
      <c r="A124" s="45" t="s">
        <v>44</v>
      </c>
      <c r="B124" s="31" t="s">
        <v>45</v>
      </c>
      <c r="C124" s="31"/>
      <c r="D124" s="33">
        <f>SUM(D125:D125)</f>
        <v>100000</v>
      </c>
      <c r="E124" s="33">
        <f>SUM(E125:E125)</f>
        <v>100000</v>
      </c>
    </row>
    <row r="125" spans="1:5" ht="47.25" customHeight="1">
      <c r="A125" s="41" t="s">
        <v>19</v>
      </c>
      <c r="B125" s="4" t="s">
        <v>20</v>
      </c>
      <c r="C125" s="4">
        <v>200</v>
      </c>
      <c r="D125" s="12">
        <v>100000</v>
      </c>
      <c r="E125" s="12">
        <v>100000</v>
      </c>
    </row>
    <row r="126" spans="1:5" s="18" customFormat="1" ht="56.25" customHeight="1">
      <c r="A126" s="22" t="s">
        <v>134</v>
      </c>
      <c r="B126" s="17" t="s">
        <v>197</v>
      </c>
      <c r="C126" s="17"/>
      <c r="D126" s="19">
        <f>D127+D131</f>
        <v>6127756.33</v>
      </c>
      <c r="E126" s="19">
        <f>E127+E131</f>
        <v>6127756.33</v>
      </c>
    </row>
    <row r="127" spans="1:5" s="18" customFormat="1" ht="32.25" customHeight="1">
      <c r="A127" s="40" t="s">
        <v>189</v>
      </c>
      <c r="B127" s="31" t="s">
        <v>191</v>
      </c>
      <c r="C127" s="31"/>
      <c r="D127" s="32">
        <f>SUM(D128:D130)</f>
        <v>5432356.33</v>
      </c>
      <c r="E127" s="32">
        <f>SUM(E128:E130)</f>
        <v>5432356.33</v>
      </c>
    </row>
    <row r="128" spans="1:5" ht="86.25" customHeight="1">
      <c r="A128" s="41" t="s">
        <v>73</v>
      </c>
      <c r="B128" s="4" t="s">
        <v>198</v>
      </c>
      <c r="C128" s="4">
        <v>100</v>
      </c>
      <c r="D128" s="12">
        <f>4065950-300000</f>
        <v>3765950</v>
      </c>
      <c r="E128" s="12">
        <f>4065950-300000</f>
        <v>3765950</v>
      </c>
    </row>
    <row r="129" spans="1:5" ht="50.25" customHeight="1">
      <c r="A129" s="41" t="s">
        <v>274</v>
      </c>
      <c r="B129" s="4" t="s">
        <v>198</v>
      </c>
      <c r="C129" s="4">
        <v>200</v>
      </c>
      <c r="D129" s="12">
        <f>1303129+77.33</f>
        <v>1303206.33</v>
      </c>
      <c r="E129" s="12">
        <f>1303129+77.33</f>
        <v>1303206.33</v>
      </c>
    </row>
    <row r="130" spans="1:5" ht="47.25" customHeight="1">
      <c r="A130" s="41" t="s">
        <v>275</v>
      </c>
      <c r="B130" s="4" t="s">
        <v>198</v>
      </c>
      <c r="C130" s="4">
        <v>800</v>
      </c>
      <c r="D130" s="12">
        <v>363200</v>
      </c>
      <c r="E130" s="12">
        <v>363200</v>
      </c>
    </row>
    <row r="131" spans="1:5" ht="32.25" customHeight="1">
      <c r="A131" s="40" t="s">
        <v>190</v>
      </c>
      <c r="B131" s="34" t="s">
        <v>192</v>
      </c>
      <c r="C131" s="27"/>
      <c r="D131" s="30">
        <f>SUM(D132:D134)</f>
        <v>695400</v>
      </c>
      <c r="E131" s="30">
        <f>SUM(E132:E134)</f>
        <v>695400</v>
      </c>
    </row>
    <row r="132" spans="1:5" ht="51.75" customHeight="1">
      <c r="A132" s="41" t="s">
        <v>273</v>
      </c>
      <c r="B132" s="4" t="s">
        <v>215</v>
      </c>
      <c r="C132" s="5">
        <v>200</v>
      </c>
      <c r="D132" s="13">
        <v>44700</v>
      </c>
      <c r="E132" s="13">
        <v>44700</v>
      </c>
    </row>
    <row r="133" spans="1:5" ht="98.25" customHeight="1">
      <c r="A133" s="41" t="s">
        <v>272</v>
      </c>
      <c r="B133" s="37" t="s">
        <v>188</v>
      </c>
      <c r="C133" s="4">
        <v>200</v>
      </c>
      <c r="D133" s="13">
        <v>267600</v>
      </c>
      <c r="E133" s="13">
        <v>267600</v>
      </c>
    </row>
    <row r="134" spans="1:5" ht="69" customHeight="1">
      <c r="A134" s="55" t="s">
        <v>271</v>
      </c>
      <c r="B134" s="56" t="s">
        <v>187</v>
      </c>
      <c r="C134" s="57">
        <v>200</v>
      </c>
      <c r="D134" s="58">
        <v>383100</v>
      </c>
      <c r="E134" s="58">
        <v>383100</v>
      </c>
    </row>
    <row r="135" spans="1:5" ht="37.5" customHeight="1">
      <c r="A135" s="22" t="s">
        <v>99</v>
      </c>
      <c r="B135" s="17" t="s">
        <v>88</v>
      </c>
      <c r="C135" s="17"/>
      <c r="D135" s="19">
        <f>D136</f>
        <v>1986943</v>
      </c>
      <c r="E135" s="19">
        <f>E136</f>
        <v>1986943</v>
      </c>
    </row>
    <row r="136" spans="1:5" ht="81.75" customHeight="1">
      <c r="A136" s="40" t="s">
        <v>116</v>
      </c>
      <c r="B136" s="27" t="s">
        <v>85</v>
      </c>
      <c r="C136" s="21"/>
      <c r="D136" s="30">
        <f>SUM(D138:D142)</f>
        <v>1986943</v>
      </c>
      <c r="E136" s="30">
        <f>SUM(E138:E142)</f>
        <v>1986943</v>
      </c>
    </row>
    <row r="137" spans="1:5" ht="47.25" customHeight="1">
      <c r="A137" s="40" t="s">
        <v>182</v>
      </c>
      <c r="B137" s="27" t="s">
        <v>183</v>
      </c>
      <c r="C137" s="27"/>
      <c r="D137" s="30">
        <f>SUM(D138:D142)</f>
        <v>1986943</v>
      </c>
      <c r="E137" s="30">
        <f>SUM(E138:E142)</f>
        <v>1986943</v>
      </c>
    </row>
    <row r="138" spans="1:5" ht="83.25" customHeight="1">
      <c r="A138" s="41" t="s">
        <v>86</v>
      </c>
      <c r="B138" s="35" t="s">
        <v>231</v>
      </c>
      <c r="C138" s="4">
        <v>100</v>
      </c>
      <c r="D138" s="13">
        <v>1422415</v>
      </c>
      <c r="E138" s="13">
        <v>1422415</v>
      </c>
    </row>
    <row r="139" spans="1:5" ht="47.25" customHeight="1">
      <c r="A139" s="41" t="s">
        <v>87</v>
      </c>
      <c r="B139" s="35" t="s">
        <v>231</v>
      </c>
      <c r="C139" s="4">
        <v>200</v>
      </c>
      <c r="D139" s="13">
        <v>259548</v>
      </c>
      <c r="E139" s="13">
        <v>259548</v>
      </c>
    </row>
    <row r="140" spans="1:5" ht="36.75" customHeight="1">
      <c r="A140" s="41" t="s">
        <v>230</v>
      </c>
      <c r="B140" s="35" t="s">
        <v>231</v>
      </c>
      <c r="C140" s="4">
        <v>800</v>
      </c>
      <c r="D140" s="13">
        <v>1680</v>
      </c>
      <c r="E140" s="13">
        <v>1680</v>
      </c>
    </row>
    <row r="141" spans="1:5" ht="96.75" customHeight="1">
      <c r="A141" s="44" t="s">
        <v>237</v>
      </c>
      <c r="B141" s="35" t="s">
        <v>33</v>
      </c>
      <c r="C141" s="4">
        <v>100</v>
      </c>
      <c r="D141" s="13">
        <v>246100</v>
      </c>
      <c r="E141" s="13">
        <v>246100</v>
      </c>
    </row>
    <row r="142" spans="1:5" ht="68.25" customHeight="1">
      <c r="A142" s="44" t="s">
        <v>238</v>
      </c>
      <c r="B142" s="35" t="s">
        <v>33</v>
      </c>
      <c r="C142" s="4">
        <v>200</v>
      </c>
      <c r="D142" s="13">
        <v>57200</v>
      </c>
      <c r="E142" s="13">
        <v>57200</v>
      </c>
    </row>
    <row r="143" spans="1:5" s="18" customFormat="1" ht="40.5" customHeight="1">
      <c r="A143" s="22" t="s">
        <v>118</v>
      </c>
      <c r="B143" s="17" t="s">
        <v>239</v>
      </c>
      <c r="C143" s="17"/>
      <c r="D143" s="19">
        <f>D144</f>
        <v>1775500</v>
      </c>
      <c r="E143" s="19">
        <f>E144</f>
        <v>1775500</v>
      </c>
    </row>
    <row r="144" spans="1:5" s="18" customFormat="1" ht="17.25" customHeight="1">
      <c r="A144" s="40" t="s">
        <v>184</v>
      </c>
      <c r="B144" s="31" t="s">
        <v>185</v>
      </c>
      <c r="C144" s="31"/>
      <c r="D144" s="32">
        <f>SUM(D145:D145)</f>
        <v>1775500</v>
      </c>
      <c r="E144" s="32">
        <f>SUM(E145:E145)</f>
        <v>1775500</v>
      </c>
    </row>
    <row r="145" spans="1:5" s="18" customFormat="1" ht="77.25" customHeight="1">
      <c r="A145" s="48" t="s">
        <v>7</v>
      </c>
      <c r="B145" s="5" t="s">
        <v>130</v>
      </c>
      <c r="C145" s="5">
        <v>600</v>
      </c>
      <c r="D145" s="26">
        <v>1775500</v>
      </c>
      <c r="E145" s="26">
        <v>1775500</v>
      </c>
    </row>
    <row r="146" spans="1:5" s="18" customFormat="1" ht="56.25" customHeight="1">
      <c r="A146" s="22" t="s">
        <v>135</v>
      </c>
      <c r="B146" s="17" t="s">
        <v>96</v>
      </c>
      <c r="C146" s="17"/>
      <c r="D146" s="19">
        <f>D147+D149</f>
        <v>564339</v>
      </c>
      <c r="E146" s="19">
        <f>E147+E149</f>
        <v>564339</v>
      </c>
    </row>
    <row r="147" spans="1:5" s="18" customFormat="1" ht="33" customHeight="1">
      <c r="A147" s="40" t="s">
        <v>56</v>
      </c>
      <c r="B147" s="31" t="s">
        <v>55</v>
      </c>
      <c r="C147" s="31"/>
      <c r="D147" s="32">
        <f>SUM(D148:D148)</f>
        <v>457869</v>
      </c>
      <c r="E147" s="32">
        <f>SUM(E148:E148)</f>
        <v>457869</v>
      </c>
    </row>
    <row r="148" spans="1:5" ht="47.25" customHeight="1">
      <c r="A148" s="41" t="s">
        <v>78</v>
      </c>
      <c r="B148" s="4" t="s">
        <v>57</v>
      </c>
      <c r="C148" s="4">
        <v>200</v>
      </c>
      <c r="D148" s="13">
        <v>457869</v>
      </c>
      <c r="E148" s="13">
        <v>457869</v>
      </c>
    </row>
    <row r="149" spans="1:5" ht="33" customHeight="1">
      <c r="A149" s="40" t="s">
        <v>76</v>
      </c>
      <c r="B149" s="31" t="s">
        <v>77</v>
      </c>
      <c r="C149" s="6"/>
      <c r="D149" s="33">
        <f>D150</f>
        <v>106470</v>
      </c>
      <c r="E149" s="33">
        <f>E150</f>
        <v>106470</v>
      </c>
    </row>
    <row r="150" spans="1:5" ht="47.25" customHeight="1">
      <c r="A150" s="41" t="s">
        <v>195</v>
      </c>
      <c r="B150" s="4" t="s">
        <v>196</v>
      </c>
      <c r="C150" s="4">
        <v>200</v>
      </c>
      <c r="D150" s="13">
        <v>106470</v>
      </c>
      <c r="E150" s="13">
        <v>106470</v>
      </c>
    </row>
    <row r="151" spans="1:5" ht="75.75" customHeight="1">
      <c r="A151" s="67" t="s">
        <v>242</v>
      </c>
      <c r="B151" s="17" t="s">
        <v>243</v>
      </c>
      <c r="C151" s="61"/>
      <c r="D151" s="63">
        <f>D152</f>
        <v>0</v>
      </c>
      <c r="E151" s="63">
        <f>E152</f>
        <v>557218</v>
      </c>
    </row>
    <row r="152" spans="1:5" ht="47.25" customHeight="1">
      <c r="A152" s="40" t="s">
        <v>244</v>
      </c>
      <c r="B152" s="27" t="s">
        <v>245</v>
      </c>
      <c r="C152" s="6"/>
      <c r="D152" s="62">
        <f>D153</f>
        <v>0</v>
      </c>
      <c r="E152" s="62">
        <f>E153</f>
        <v>557218</v>
      </c>
    </row>
    <row r="153" spans="1:5" ht="66" customHeight="1">
      <c r="A153" s="48" t="s">
        <v>246</v>
      </c>
      <c r="B153" s="5" t="s">
        <v>247</v>
      </c>
      <c r="C153" s="4">
        <v>400</v>
      </c>
      <c r="D153" s="13">
        <v>0</v>
      </c>
      <c r="E153" s="13">
        <v>557218</v>
      </c>
    </row>
    <row r="154" spans="1:5" ht="54" customHeight="1">
      <c r="A154" s="22" t="s">
        <v>207</v>
      </c>
      <c r="B154" s="17" t="s">
        <v>60</v>
      </c>
      <c r="C154" s="17"/>
      <c r="D154" s="19">
        <f>D155</f>
        <v>411994</v>
      </c>
      <c r="E154" s="19">
        <f>E155</f>
        <v>411994</v>
      </c>
    </row>
    <row r="155" spans="1:5" ht="47.25" customHeight="1">
      <c r="A155" s="40" t="s">
        <v>186</v>
      </c>
      <c r="B155" s="31" t="s">
        <v>61</v>
      </c>
      <c r="C155" s="31"/>
      <c r="D155" s="32">
        <f>SUM(D156:D159)</f>
        <v>411994</v>
      </c>
      <c r="E155" s="32">
        <f>SUM(E156:E159)</f>
        <v>411994</v>
      </c>
    </row>
    <row r="156" spans="1:5" ht="80.25" customHeight="1">
      <c r="A156" s="48" t="s">
        <v>113</v>
      </c>
      <c r="B156" s="5" t="s">
        <v>62</v>
      </c>
      <c r="C156" s="5">
        <v>100</v>
      </c>
      <c r="D156" s="13">
        <v>344629</v>
      </c>
      <c r="E156" s="13">
        <v>344629</v>
      </c>
    </row>
    <row r="157" spans="1:5" ht="47.25" customHeight="1">
      <c r="A157" s="48" t="s">
        <v>114</v>
      </c>
      <c r="B157" s="5" t="s">
        <v>62</v>
      </c>
      <c r="C157" s="5">
        <v>200</v>
      </c>
      <c r="D157" s="26">
        <v>18138</v>
      </c>
      <c r="E157" s="26">
        <v>18138</v>
      </c>
    </row>
    <row r="158" spans="1:5" ht="47.25" customHeight="1">
      <c r="A158" s="41" t="s">
        <v>97</v>
      </c>
      <c r="B158" s="4" t="s">
        <v>63</v>
      </c>
      <c r="C158" s="4">
        <v>200</v>
      </c>
      <c r="D158" s="13">
        <v>6288</v>
      </c>
      <c r="E158" s="13">
        <v>6288</v>
      </c>
    </row>
    <row r="159" spans="1:5" ht="32.25" customHeight="1">
      <c r="A159" s="41" t="s">
        <v>98</v>
      </c>
      <c r="B159" s="7" t="s">
        <v>64</v>
      </c>
      <c r="C159" s="7">
        <v>200</v>
      </c>
      <c r="D159" s="12">
        <v>42939</v>
      </c>
      <c r="E159" s="12">
        <v>42939</v>
      </c>
    </row>
    <row r="160" spans="1:5" s="18" customFormat="1" ht="36" customHeight="1">
      <c r="A160" s="16" t="s">
        <v>119</v>
      </c>
      <c r="B160" s="17" t="s">
        <v>54</v>
      </c>
      <c r="C160" s="17"/>
      <c r="D160" s="19">
        <f>D161</f>
        <v>727844</v>
      </c>
      <c r="E160" s="19">
        <f>E161</f>
        <v>723794</v>
      </c>
    </row>
    <row r="161" spans="1:5" s="18" customFormat="1" ht="18.75" customHeight="1">
      <c r="A161" s="40" t="s">
        <v>199</v>
      </c>
      <c r="B161" s="31" t="s">
        <v>53</v>
      </c>
      <c r="C161" s="31"/>
      <c r="D161" s="32">
        <f>SUM(D162:D163)</f>
        <v>727844</v>
      </c>
      <c r="E161" s="32">
        <f>SUM(E162:E163)</f>
        <v>723794</v>
      </c>
    </row>
    <row r="162" spans="1:5" ht="78.75" customHeight="1">
      <c r="A162" s="41" t="s">
        <v>15</v>
      </c>
      <c r="B162" s="4" t="s">
        <v>52</v>
      </c>
      <c r="C162" s="4">
        <v>100</v>
      </c>
      <c r="D162" s="12">
        <v>723794</v>
      </c>
      <c r="E162" s="12">
        <v>723794</v>
      </c>
    </row>
    <row r="163" spans="1:5" ht="48" customHeight="1">
      <c r="A163" s="41" t="s">
        <v>270</v>
      </c>
      <c r="B163" s="7" t="s">
        <v>194</v>
      </c>
      <c r="C163" s="7">
        <v>200</v>
      </c>
      <c r="D163" s="12">
        <v>4050</v>
      </c>
      <c r="E163" s="12">
        <v>0</v>
      </c>
    </row>
    <row r="164" spans="1:5" s="23" customFormat="1" ht="15.75">
      <c r="A164" s="49" t="s">
        <v>100</v>
      </c>
      <c r="B164" s="50"/>
      <c r="C164" s="50"/>
      <c r="D164" s="15">
        <f>D7+D39+D66+D110+D115+D118+D126+D135+D143+D146+D160+D151+D154</f>
        <v>183037217.07000002</v>
      </c>
      <c r="E164" s="15">
        <f>E7+E39+E66+E110+E115+E118+E126+E135+E143+E146+E160+E151+E154</f>
        <v>181578685.07000002</v>
      </c>
    </row>
    <row r="165" spans="3:5" ht="0.75" customHeight="1">
      <c r="C165" s="2" t="s">
        <v>152</v>
      </c>
      <c r="D165" s="24">
        <v>46769290.93</v>
      </c>
      <c r="E165" s="58">
        <v>46770443.93</v>
      </c>
    </row>
    <row r="166" spans="3:5" ht="0.75" customHeight="1">
      <c r="C166" s="2" t="s">
        <v>153</v>
      </c>
      <c r="D166" s="24">
        <v>6000000</v>
      </c>
      <c r="E166" s="58">
        <v>6100000</v>
      </c>
    </row>
    <row r="167" spans="3:5" ht="15.75">
      <c r="C167" s="2" t="s">
        <v>154</v>
      </c>
      <c r="D167" s="24">
        <v>90563900</v>
      </c>
      <c r="E167" s="58">
        <v>90893100</v>
      </c>
    </row>
    <row r="168" spans="3:5" ht="15.75">
      <c r="C168" s="2" t="s">
        <v>155</v>
      </c>
      <c r="D168" s="24">
        <v>2493900</v>
      </c>
      <c r="E168" s="58">
        <v>2493900</v>
      </c>
    </row>
    <row r="169" ht="15.75" hidden="1"/>
    <row r="170" ht="15.75" hidden="1">
      <c r="C170" s="2" t="s">
        <v>156</v>
      </c>
    </row>
    <row r="171" spans="3:5" ht="15.75" hidden="1">
      <c r="C171" s="2" t="s">
        <v>157</v>
      </c>
      <c r="D171" s="24">
        <v>26898500</v>
      </c>
      <c r="E171" s="60">
        <v>26901200</v>
      </c>
    </row>
    <row r="172" spans="3:5" ht="15.75" hidden="1">
      <c r="C172" s="2" t="s">
        <v>158</v>
      </c>
      <c r="D172" s="24">
        <v>6491846.06</v>
      </c>
      <c r="E172" s="60">
        <v>6491846.06</v>
      </c>
    </row>
    <row r="173" spans="4:5" ht="15.75" hidden="1">
      <c r="D173" s="24">
        <f>SUM(D165:D172)</f>
        <v>179217436.99</v>
      </c>
      <c r="E173" s="24">
        <f>SUM(E165:E172)</f>
        <v>179650489.99</v>
      </c>
    </row>
    <row r="174" ht="15.75" hidden="1"/>
    <row r="175" spans="4:5" ht="15.75" hidden="1">
      <c r="D175" s="24">
        <f>D164-D173</f>
        <v>3819780.080000013</v>
      </c>
      <c r="E175" s="24">
        <f>E164-E173</f>
        <v>1928195.080000013</v>
      </c>
    </row>
    <row r="176" spans="4:5" ht="15.75" hidden="1">
      <c r="D176" s="24">
        <v>2600000</v>
      </c>
      <c r="E176" s="64">
        <v>4900000</v>
      </c>
    </row>
    <row r="177" spans="4:5" ht="15.75">
      <c r="D177" s="24">
        <v>5208532</v>
      </c>
      <c r="E177" s="24">
        <v>5208532</v>
      </c>
    </row>
    <row r="178" spans="4:5" ht="15.75">
      <c r="D178" s="24">
        <v>6534200</v>
      </c>
      <c r="E178" s="24">
        <v>6534200</v>
      </c>
    </row>
    <row r="179" spans="4:5" ht="15.75">
      <c r="D179" s="24">
        <v>6491846.06</v>
      </c>
      <c r="E179" s="24">
        <v>6491846.06</v>
      </c>
    </row>
    <row r="180" spans="4:5" ht="15.75">
      <c r="D180" s="24">
        <v>58531434.35</v>
      </c>
      <c r="E180" s="24">
        <v>59084602.35</v>
      </c>
    </row>
    <row r="181" spans="4:5" ht="15.75">
      <c r="D181" s="24">
        <f>53584478.06-D177-D178-D179</f>
        <v>35349900</v>
      </c>
      <c r="E181" s="24">
        <f>54279178.06-E177-E178-E179</f>
        <v>36044600</v>
      </c>
    </row>
    <row r="182" spans="4:5" ht="15.75">
      <c r="D182" s="24">
        <v>50672400</v>
      </c>
      <c r="E182" s="24">
        <v>50672400</v>
      </c>
    </row>
    <row r="183" spans="4:5" ht="15.75">
      <c r="D183" s="24">
        <v>-1172445.34</v>
      </c>
      <c r="E183" s="24">
        <v>-1172445.34</v>
      </c>
    </row>
    <row r="184" spans="4:5" ht="15.75">
      <c r="D184" s="24">
        <v>24027850</v>
      </c>
      <c r="E184" s="24">
        <v>24027850</v>
      </c>
    </row>
    <row r="185" spans="4:5" ht="15.75">
      <c r="D185" s="24">
        <f>D177+D178+D179+D180+D181+D182+D183+D184</f>
        <v>185643717.07</v>
      </c>
      <c r="E185" s="24">
        <f>E177+E178+E179+E180+E181+E182+E183+E184</f>
        <v>186891585.07</v>
      </c>
    </row>
    <row r="186" spans="4:5" ht="15.75">
      <c r="D186" s="24">
        <v>2606500</v>
      </c>
      <c r="E186" s="24">
        <v>5312900</v>
      </c>
    </row>
    <row r="187" spans="4:5" ht="15.75">
      <c r="D187" s="24">
        <f>D185-D186</f>
        <v>183037217.07</v>
      </c>
      <c r="E187" s="54">
        <f>E185-E186</f>
        <v>181578685.07</v>
      </c>
    </row>
  </sheetData>
  <sheetProtection/>
  <autoFilter ref="A6:D168"/>
  <mergeCells count="2">
    <mergeCell ref="A3:E4"/>
    <mergeCell ref="B1:E1"/>
  </mergeCells>
  <printOptions/>
  <pageMargins left="0.7874015748031497" right="0.3937007874015748" top="0.3937007874015748" bottom="0.1968503937007874" header="0.5118110236220472" footer="0.5118110236220472"/>
  <pageSetup fitToHeight="28" fitToWidth="1" horizontalDpi="600" verticalDpi="600" orientation="portrait" paperSize="9" scale="64" r:id="rId1"/>
  <rowBreaks count="4" manualBreakCount="4">
    <brk id="17" max="4" man="1"/>
    <brk id="117" max="255" man="1"/>
    <brk id="138" max="255" man="1"/>
    <brk id="1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2019-11-01T06:17:44Z</cp:lastPrinted>
  <dcterms:created xsi:type="dcterms:W3CDTF">2013-10-30T08:55:37Z</dcterms:created>
  <dcterms:modified xsi:type="dcterms:W3CDTF">2019-11-12T12:20:20Z</dcterms:modified>
  <cp:category/>
  <cp:version/>
  <cp:contentType/>
  <cp:contentStatus/>
</cp:coreProperties>
</file>